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C:\Users\Workforce Solutions\Documents\Minutes-Notes\NCWDB Board Mailing\2020\NCWDB 06.24.20 Meeting Information\"/>
    </mc:Choice>
  </mc:AlternateContent>
  <xr:revisionPtr revIDLastSave="0" documentId="8_{BE5D2263-6478-422C-8AD5-4F58BDD275A8}" xr6:coauthVersionLast="36" xr6:coauthVersionMax="36" xr10:uidLastSave="{00000000-0000-0000-0000-000000000000}"/>
  <bookViews>
    <workbookView xWindow="0" yWindow="0" windowWidth="20490" windowHeight="7530" tabRatio="581" xr2:uid="{00000000-000D-0000-FFFF-FFFF00000000}"/>
  </bookViews>
  <sheets>
    <sheet name="Clearfield" sheetId="1" r:id="rId1"/>
    <sheet name="Dubois" sheetId="4" r:id="rId2"/>
    <sheet name="Elk" sheetId="5" r:id="rId3"/>
    <sheet name="Jefferson" sheetId="6" r:id="rId4"/>
    <sheet name="McKean" sheetId="7" r:id="rId5"/>
    <sheet name="Potter" sheetId="8" r:id="rId6"/>
    <sheet name="Calculations form" sheetId="2" r:id="rId7"/>
  </sheets>
  <definedNames>
    <definedName name="_xlnm.Print_Area" localSheetId="0">Clearfield!$A$1:$AM$100</definedName>
    <definedName name="_xlnm.Print_Area" localSheetId="1">Dubois!$A$1:$AM$100</definedName>
    <definedName name="_xlnm.Print_Area" localSheetId="2">Elk!$A$1:$AM$100</definedName>
    <definedName name="_xlnm.Print_Area" localSheetId="3">Jefferson!$A$1:$AM$100</definedName>
    <definedName name="_xlnm.Print_Area" localSheetId="4">McKean!$A$1:$AM$100</definedName>
    <definedName name="_xlnm.Print_Area" localSheetId="5">Potter!$A$1:$AM$100</definedName>
    <definedName name="Z_30132634_C344_4464_A865_921E265FF1D9_.wvu.PrintArea" localSheetId="0" hidden="1">Clearfield!$A$1:$AM$100</definedName>
    <definedName name="Z_30132634_C344_4464_A865_921E265FF1D9_.wvu.PrintArea" localSheetId="1" hidden="1">Dubois!$A$1:$AM$100</definedName>
    <definedName name="Z_30132634_C344_4464_A865_921E265FF1D9_.wvu.PrintArea" localSheetId="2" hidden="1">Elk!$A$1:$AM$100</definedName>
    <definedName name="Z_30132634_C344_4464_A865_921E265FF1D9_.wvu.PrintArea" localSheetId="3" hidden="1">Jefferson!$A$1:$AM$100</definedName>
    <definedName name="Z_30132634_C344_4464_A865_921E265FF1D9_.wvu.PrintArea" localSheetId="4" hidden="1">McKean!$A$1:$AM$100</definedName>
    <definedName name="Z_30132634_C344_4464_A865_921E265FF1D9_.wvu.PrintArea" localSheetId="5" hidden="1">Potter!$A$1:$AM$100</definedName>
    <definedName name="Z_3B31619D_7D2F_4C42_B352_29FF0F2835C0_.wvu.Cols" localSheetId="0" hidden="1">Clearfield!$I:$I,Clearfield!$K:$L,Clearfield!$N:$N,Clearfield!$X:$AE,Clearfield!$AH:$AL</definedName>
    <definedName name="Z_3B31619D_7D2F_4C42_B352_29FF0F2835C0_.wvu.Cols" localSheetId="1" hidden="1">Dubois!$I:$I,Dubois!$K:$L,Dubois!$N:$N,Dubois!$X:$AE,Dubois!$AH:$AL</definedName>
    <definedName name="Z_3B31619D_7D2F_4C42_B352_29FF0F2835C0_.wvu.Cols" localSheetId="2" hidden="1">Elk!$I:$I,Elk!$K:$L,Elk!$N:$N,Elk!$X:$AE,Elk!$AH:$AL</definedName>
    <definedName name="Z_3B31619D_7D2F_4C42_B352_29FF0F2835C0_.wvu.Cols" localSheetId="3" hidden="1">Jefferson!$I:$I,Jefferson!$K:$L,Jefferson!$N:$N,Jefferson!$X:$AE,Jefferson!$AH:$AL</definedName>
    <definedName name="Z_3B31619D_7D2F_4C42_B352_29FF0F2835C0_.wvu.Cols" localSheetId="4" hidden="1">McKean!$I:$I,McKean!$K:$L,McKean!$N:$N,McKean!$X:$AE,McKean!$AH:$AL</definedName>
    <definedName name="Z_3B31619D_7D2F_4C42_B352_29FF0F2835C0_.wvu.Cols" localSheetId="5" hidden="1">Potter!$I:$I,Potter!$K:$L,Potter!$N:$N,Potter!$X:$AE,Potter!$AH:$AL</definedName>
    <definedName name="Z_3B31619D_7D2F_4C42_B352_29FF0F2835C0_.wvu.PrintArea" localSheetId="0" hidden="1">Clearfield!$A$1:$AM$100</definedName>
    <definedName name="Z_3B31619D_7D2F_4C42_B352_29FF0F2835C0_.wvu.PrintArea" localSheetId="1" hidden="1">Dubois!$A$1:$AM$100</definedName>
    <definedName name="Z_3B31619D_7D2F_4C42_B352_29FF0F2835C0_.wvu.PrintArea" localSheetId="2" hidden="1">Elk!$A$1:$AM$100</definedName>
    <definedName name="Z_3B31619D_7D2F_4C42_B352_29FF0F2835C0_.wvu.PrintArea" localSheetId="3" hidden="1">Jefferson!$A$1:$AM$100</definedName>
    <definedName name="Z_3B31619D_7D2F_4C42_B352_29FF0F2835C0_.wvu.PrintArea" localSheetId="4" hidden="1">McKean!$A$1:$AM$100</definedName>
    <definedName name="Z_3B31619D_7D2F_4C42_B352_29FF0F2835C0_.wvu.PrintArea" localSheetId="5" hidden="1">Potter!$A$1:$AM$100</definedName>
    <definedName name="Z_3B31619D_7D2F_4C42_B352_29FF0F2835C0_.wvu.Rows" localSheetId="0" hidden="1">Clearfield!$19:$20,Clearfield!$24:$27,Clearfield!$30:$30,Clearfield!$32:$33,Clearfield!$38:$39,Clearfield!$42:$46,Clearfield!$52:$52,Clearfield!$54:$57,Clearfield!$68:$68,Clearfield!$70:$70,Clearfield!$72:$73,Clearfield!$75:$75,Clearfield!$77:$77,Clearfield!$84:$92,Clearfield!$95:$99</definedName>
    <definedName name="Z_3B31619D_7D2F_4C42_B352_29FF0F2835C0_.wvu.Rows" localSheetId="1" hidden="1">Dubois!$19:$20,Dubois!$24:$27,Dubois!$30:$30,Dubois!$32:$33,Dubois!$38:$39,Dubois!$42:$46,Dubois!$52:$52,Dubois!$54:$57,Dubois!$68:$68,Dubois!$70:$70,Dubois!$72:$73,Dubois!$75:$75,Dubois!$77:$77,Dubois!$84:$92,Dubois!$95:$99</definedName>
    <definedName name="Z_3B31619D_7D2F_4C42_B352_29FF0F2835C0_.wvu.Rows" localSheetId="2" hidden="1">Elk!$19:$20,Elk!$24:$27,Elk!$30:$30,Elk!$32:$33,Elk!$38:$39,Elk!$42:$46,Elk!$52:$52,Elk!$54:$57,Elk!$68:$68,Elk!$70:$70,Elk!$72:$73,Elk!$75:$75,Elk!$77:$77,Elk!$84:$92,Elk!$95:$99</definedName>
    <definedName name="Z_3B31619D_7D2F_4C42_B352_29FF0F2835C0_.wvu.Rows" localSheetId="3" hidden="1">Jefferson!$19:$20,Jefferson!$24:$27,Jefferson!$30:$30,Jefferson!$32:$33,Jefferson!$38:$39,Jefferson!$42:$46,Jefferson!$52:$52,Jefferson!$54:$57,Jefferson!$68:$68,Jefferson!$70:$70,Jefferson!$72:$73,Jefferson!$75:$75,Jefferson!$77:$77,Jefferson!$84:$92,Jefferson!$95:$99</definedName>
    <definedName name="Z_3B31619D_7D2F_4C42_B352_29FF0F2835C0_.wvu.Rows" localSheetId="4" hidden="1">McKean!$19:$20,McKean!$24:$27,McKean!$30:$30,McKean!$32:$33,McKean!$38:$39,McKean!$42:$46,McKean!$52:$52,McKean!$54:$57,McKean!$68:$68,McKean!$70:$70,McKean!$72:$73,McKean!$75:$75,McKean!$77:$77,McKean!$84:$92,McKean!$95:$99</definedName>
    <definedName name="Z_3B31619D_7D2F_4C42_B352_29FF0F2835C0_.wvu.Rows" localSheetId="5" hidden="1">Potter!$19:$20,Potter!$24:$27,Potter!$30:$30,Potter!$32:$33,Potter!$38:$39,Potter!$42:$46,Potter!$52:$52,Potter!$54:$57,Potter!$68:$68,Potter!$70:$70,Potter!$72:$73,Potter!$75:$75,Potter!$77:$77,Potter!$84:$92,Potter!$95:$99</definedName>
    <definedName name="Z_A23864A6_B860_472F_A3A6_8DB22F46D0D1_.wvu.PrintArea" localSheetId="0" hidden="1">Clearfield!$A$1:$AM$100</definedName>
    <definedName name="Z_A23864A6_B860_472F_A3A6_8DB22F46D0D1_.wvu.PrintArea" localSheetId="1" hidden="1">Dubois!$A$1:$AM$100</definedName>
    <definedName name="Z_A23864A6_B860_472F_A3A6_8DB22F46D0D1_.wvu.PrintArea" localSheetId="2" hidden="1">Elk!$A$1:$AM$100</definedName>
    <definedName name="Z_A23864A6_B860_472F_A3A6_8DB22F46D0D1_.wvu.PrintArea" localSheetId="3" hidden="1">Jefferson!$A$1:$AM$100</definedName>
    <definedName name="Z_A23864A6_B860_472F_A3A6_8DB22F46D0D1_.wvu.PrintArea" localSheetId="4" hidden="1">McKean!$A$1:$AM$100</definedName>
    <definedName name="Z_A23864A6_B860_472F_A3A6_8DB22F46D0D1_.wvu.PrintArea" localSheetId="5" hidden="1">Potter!$A$1:$AM$100</definedName>
  </definedNames>
  <calcPr calcId="191029" fullPrecision="0"/>
  <customWorkbookViews>
    <customWorkbookView name="finance - Personal View" guid="{3B31619D-7D2F-4C42-B352-29FF0F2835C0}" mergeInterval="0" personalView="1" maximized="1" xWindow="-8" yWindow="-8" windowWidth="1382" windowHeight="744" tabRatio="581" activeSheetId="1"/>
    <customWorkbookView name="Commonwealth of PA - Personal View" guid="{A23864A6-B860-472F-A3A6-8DB22F46D0D1}" mergeInterval="0" personalView="1" maximized="1" xWindow="-8" yWindow="-8" windowWidth="1382" windowHeight="744" tabRatio="581" activeSheetId="1"/>
    <customWorkbookView name="djohnsonmo - Personal View" guid="{1BEAD81C-9BB6-4DA5-BE1F-C7C136D4557A}" mergeInterval="0" personalView="1" maximized="1" windowWidth="1020" windowHeight="634" tabRatio="315" activeSheetId="1"/>
    <customWorkbookView name="berapp - Personal View" guid="{3EEBEBF1-35E1-42C9-9A54-183C224CA930}" mergeInterval="0" personalView="1" maximized="1" windowWidth="1020" windowHeight="606" tabRatio="315" activeSheetId="1"/>
    <customWorkbookView name="White, Michael (L&amp;I/BWDP) - Personal View" guid="{30132634-C344-4464-A865-921E265FF1D9}" mergeInterval="0" personalView="1" maximized="1" xWindow="-1928" yWindow="-8" windowWidth="1296" windowHeight="696" tabRatio="581" activeSheetId="1"/>
  </customWorkbookViews>
</workbook>
</file>

<file path=xl/calcChain.xml><?xml version="1.0" encoding="utf-8"?>
<calcChain xmlns="http://schemas.openxmlformats.org/spreadsheetml/2006/main">
  <c r="E29" i="4" l="1"/>
  <c r="E29" i="1"/>
  <c r="U16" i="8" l="1"/>
  <c r="U16" i="7"/>
  <c r="U16" i="6"/>
  <c r="U16" i="5"/>
  <c r="U16" i="4"/>
  <c r="U16" i="1"/>
  <c r="AM61" i="7" l="1"/>
  <c r="AM61" i="6"/>
  <c r="AM61" i="5"/>
  <c r="AM61" i="1"/>
  <c r="AN61" i="1" s="1"/>
  <c r="E34" i="8" l="1"/>
  <c r="E34" i="6"/>
  <c r="E34" i="1"/>
  <c r="E14" i="8" l="1"/>
  <c r="J100" i="8"/>
  <c r="K99" i="8" s="1"/>
  <c r="G100" i="8"/>
  <c r="E100" i="8"/>
  <c r="F67" i="8" s="1"/>
  <c r="L90" i="8"/>
  <c r="L86" i="8"/>
  <c r="L85" i="8"/>
  <c r="L82" i="8"/>
  <c r="L81" i="8"/>
  <c r="L80" i="8"/>
  <c r="M79" i="8"/>
  <c r="K79" i="8"/>
  <c r="L76" i="8"/>
  <c r="L75" i="8"/>
  <c r="L74" i="8"/>
  <c r="L71" i="8"/>
  <c r="M69" i="8"/>
  <c r="K69" i="8"/>
  <c r="AM61" i="8"/>
  <c r="AN61" i="8" s="1"/>
  <c r="E58" i="8"/>
  <c r="E32" i="8"/>
  <c r="D31" i="8"/>
  <c r="E22" i="8"/>
  <c r="E21" i="8"/>
  <c r="AM17" i="8"/>
  <c r="E17" i="8"/>
  <c r="AM16" i="8"/>
  <c r="E16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4" i="7"/>
  <c r="J100" i="7"/>
  <c r="K99" i="7" s="1"/>
  <c r="G100" i="7"/>
  <c r="E100" i="7"/>
  <c r="L90" i="7"/>
  <c r="L86" i="7"/>
  <c r="L85" i="7"/>
  <c r="L82" i="7"/>
  <c r="L81" i="7"/>
  <c r="L80" i="7"/>
  <c r="M79" i="7"/>
  <c r="K79" i="7"/>
  <c r="L76" i="7"/>
  <c r="L75" i="7"/>
  <c r="L74" i="7"/>
  <c r="L71" i="7"/>
  <c r="M69" i="7"/>
  <c r="K69" i="7"/>
  <c r="AN61" i="7"/>
  <c r="E58" i="7"/>
  <c r="E32" i="7"/>
  <c r="D31" i="7"/>
  <c r="E22" i="7"/>
  <c r="AM17" i="7"/>
  <c r="E17" i="7"/>
  <c r="AM16" i="7"/>
  <c r="AN16" i="7" s="1"/>
  <c r="E16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4" i="6"/>
  <c r="J100" i="6"/>
  <c r="K98" i="6" s="1"/>
  <c r="G100" i="6"/>
  <c r="E100" i="6"/>
  <c r="F67" i="6" s="1"/>
  <c r="L90" i="6"/>
  <c r="L86" i="6"/>
  <c r="L85" i="6"/>
  <c r="L82" i="6"/>
  <c r="L81" i="6"/>
  <c r="L80" i="6"/>
  <c r="M79" i="6"/>
  <c r="K79" i="6"/>
  <c r="L76" i="6"/>
  <c r="L75" i="6"/>
  <c r="L74" i="6"/>
  <c r="L71" i="6"/>
  <c r="M69" i="6"/>
  <c r="K69" i="6"/>
  <c r="AN61" i="6"/>
  <c r="E58" i="6"/>
  <c r="E32" i="6"/>
  <c r="D31" i="6"/>
  <c r="E22" i="6"/>
  <c r="AM17" i="6"/>
  <c r="E17" i="6"/>
  <c r="AM16" i="6"/>
  <c r="E16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67" i="6" l="1"/>
  <c r="F51" i="6"/>
  <c r="F29" i="6"/>
  <c r="F53" i="6"/>
  <c r="F50" i="6"/>
  <c r="F37" i="6"/>
  <c r="F28" i="6"/>
  <c r="H93" i="6"/>
  <c r="H67" i="6"/>
  <c r="F36" i="8"/>
  <c r="F53" i="8"/>
  <c r="F50" i="8"/>
  <c r="F29" i="8"/>
  <c r="AN16" i="8"/>
  <c r="I96" i="8"/>
  <c r="H96" i="8"/>
  <c r="H67" i="8"/>
  <c r="H86" i="8"/>
  <c r="K67" i="6"/>
  <c r="K100" i="6" s="1"/>
  <c r="F22" i="6"/>
  <c r="K91" i="8"/>
  <c r="K83" i="8"/>
  <c r="K88" i="8"/>
  <c r="K68" i="8"/>
  <c r="K72" i="8"/>
  <c r="K77" i="8"/>
  <c r="K81" i="8"/>
  <c r="K84" i="8"/>
  <c r="K94" i="8"/>
  <c r="H94" i="8"/>
  <c r="I67" i="8"/>
  <c r="F31" i="8" s="1"/>
  <c r="F96" i="8"/>
  <c r="H93" i="7"/>
  <c r="H67" i="7"/>
  <c r="F96" i="7"/>
  <c r="F67" i="7"/>
  <c r="F18" i="6"/>
  <c r="E15" i="7"/>
  <c r="E13" i="7" s="1"/>
  <c r="I88" i="8"/>
  <c r="AA31" i="8" s="1"/>
  <c r="K70" i="8"/>
  <c r="K86" i="8"/>
  <c r="K89" i="8"/>
  <c r="K96" i="8"/>
  <c r="I91" i="8"/>
  <c r="AD31" i="8" s="1"/>
  <c r="K97" i="8"/>
  <c r="H77" i="8"/>
  <c r="H76" i="8"/>
  <c r="H82" i="8"/>
  <c r="H93" i="8"/>
  <c r="H68" i="8"/>
  <c r="I70" i="8"/>
  <c r="I31" i="8" s="1"/>
  <c r="K74" i="8"/>
  <c r="K76" i="8"/>
  <c r="H79" i="8"/>
  <c r="H81" i="8"/>
  <c r="K82" i="8"/>
  <c r="K85" i="8"/>
  <c r="K93" i="8"/>
  <c r="K98" i="8"/>
  <c r="H71" i="8"/>
  <c r="I73" i="8"/>
  <c r="L31" i="8" s="1"/>
  <c r="H75" i="8"/>
  <c r="I78" i="8"/>
  <c r="Q31" i="8" s="1"/>
  <c r="K67" i="8"/>
  <c r="K100" i="8" s="1"/>
  <c r="K71" i="8"/>
  <c r="K73" i="8"/>
  <c r="K75" i="8"/>
  <c r="K78" i="8"/>
  <c r="K80" i="8"/>
  <c r="H83" i="8"/>
  <c r="K87" i="8"/>
  <c r="K90" i="8"/>
  <c r="K92" i="8"/>
  <c r="K95" i="8"/>
  <c r="I69" i="8"/>
  <c r="H31" i="8" s="1"/>
  <c r="H72" i="8"/>
  <c r="H74" i="8"/>
  <c r="H80" i="8"/>
  <c r="I68" i="8"/>
  <c r="G31" i="8" s="1"/>
  <c r="H73" i="8"/>
  <c r="I74" i="8"/>
  <c r="M31" i="8" s="1"/>
  <c r="I75" i="8"/>
  <c r="N31" i="8" s="1"/>
  <c r="I76" i="8"/>
  <c r="O31" i="8" s="1"/>
  <c r="I77" i="8"/>
  <c r="P31" i="8" s="1"/>
  <c r="I84" i="8"/>
  <c r="W31" i="8" s="1"/>
  <c r="H87" i="8"/>
  <c r="I90" i="8"/>
  <c r="AC31" i="8" s="1"/>
  <c r="I93" i="8"/>
  <c r="AF31" i="8" s="1"/>
  <c r="I95" i="8"/>
  <c r="AH31" i="8" s="1"/>
  <c r="I97" i="8"/>
  <c r="AJ31" i="8" s="1"/>
  <c r="I99" i="8"/>
  <c r="AL31" i="8" s="1"/>
  <c r="H89" i="8"/>
  <c r="H92" i="8"/>
  <c r="H69" i="8"/>
  <c r="H70" i="8"/>
  <c r="I71" i="8"/>
  <c r="J31" i="8" s="1"/>
  <c r="I72" i="8"/>
  <c r="K31" i="8" s="1"/>
  <c r="H78" i="8"/>
  <c r="I79" i="8"/>
  <c r="R31" i="8" s="1"/>
  <c r="I80" i="8"/>
  <c r="S31" i="8" s="1"/>
  <c r="I81" i="8"/>
  <c r="T31" i="8" s="1"/>
  <c r="I82" i="8"/>
  <c r="U31" i="8" s="1"/>
  <c r="I83" i="8"/>
  <c r="V31" i="8" s="1"/>
  <c r="H85" i="8"/>
  <c r="H88" i="8"/>
  <c r="I89" i="8"/>
  <c r="AB31" i="8" s="1"/>
  <c r="I94" i="8"/>
  <c r="AG31" i="8" s="1"/>
  <c r="AI31" i="8"/>
  <c r="I98" i="8"/>
  <c r="AK31" i="8" s="1"/>
  <c r="AI20" i="8"/>
  <c r="F75" i="8"/>
  <c r="N46" i="8" s="1"/>
  <c r="F69" i="8"/>
  <c r="C69" i="8" s="1"/>
  <c r="F90" i="8"/>
  <c r="AC51" i="8" s="1"/>
  <c r="F91" i="8"/>
  <c r="AD52" i="8" s="1"/>
  <c r="AN17" i="8"/>
  <c r="E15" i="8"/>
  <c r="AI44" i="8"/>
  <c r="F92" i="8"/>
  <c r="F87" i="8"/>
  <c r="F86" i="8"/>
  <c r="F85" i="8"/>
  <c r="F78" i="8"/>
  <c r="Q22" i="8" s="1"/>
  <c r="F70" i="8"/>
  <c r="I32" i="8" s="1"/>
  <c r="F99" i="8"/>
  <c r="F97" i="8"/>
  <c r="F95" i="8"/>
  <c r="F93" i="8"/>
  <c r="F88" i="8"/>
  <c r="AA32" i="8" s="1"/>
  <c r="F79" i="8"/>
  <c r="F72" i="8"/>
  <c r="F89" i="8"/>
  <c r="F83" i="8"/>
  <c r="F82" i="8"/>
  <c r="U32" i="8" s="1"/>
  <c r="F81" i="8"/>
  <c r="F80" i="8"/>
  <c r="F73" i="8"/>
  <c r="F68" i="8"/>
  <c r="F74" i="8"/>
  <c r="F98" i="8"/>
  <c r="F94" i="8"/>
  <c r="F84" i="8"/>
  <c r="F77" i="8"/>
  <c r="F71" i="8"/>
  <c r="F76" i="8"/>
  <c r="H84" i="8"/>
  <c r="I85" i="8"/>
  <c r="X31" i="8" s="1"/>
  <c r="I86" i="8"/>
  <c r="Y31" i="8" s="1"/>
  <c r="I87" i="8"/>
  <c r="Z31" i="8" s="1"/>
  <c r="H90" i="8"/>
  <c r="H91" i="8"/>
  <c r="I92" i="8"/>
  <c r="AE31" i="8" s="1"/>
  <c r="K89" i="7"/>
  <c r="K68" i="7"/>
  <c r="K72" i="7"/>
  <c r="K83" i="7"/>
  <c r="H89" i="7"/>
  <c r="K67" i="7"/>
  <c r="K100" i="7" s="1"/>
  <c r="K81" i="7"/>
  <c r="H74" i="7"/>
  <c r="I78" i="7"/>
  <c r="Q31" i="7" s="1"/>
  <c r="H70" i="7"/>
  <c r="H92" i="7"/>
  <c r="I72" i="7"/>
  <c r="K31" i="7" s="1"/>
  <c r="I76" i="7"/>
  <c r="O31" i="7" s="1"/>
  <c r="I92" i="7"/>
  <c r="AE31" i="7" s="1"/>
  <c r="I96" i="7"/>
  <c r="AI31" i="7" s="1"/>
  <c r="H69" i="7"/>
  <c r="I71" i="7"/>
  <c r="J31" i="7" s="1"/>
  <c r="H75" i="7"/>
  <c r="H84" i="7"/>
  <c r="H87" i="7"/>
  <c r="I90" i="7"/>
  <c r="AC31" i="7" s="1"/>
  <c r="H94" i="7"/>
  <c r="F98" i="7"/>
  <c r="AK39" i="7" s="1"/>
  <c r="I67" i="7"/>
  <c r="F31" i="7" s="1"/>
  <c r="K71" i="7"/>
  <c r="K73" i="7"/>
  <c r="I75" i="7"/>
  <c r="N31" i="7" s="1"/>
  <c r="H78" i="7"/>
  <c r="K80" i="7"/>
  <c r="K82" i="7"/>
  <c r="I85" i="7"/>
  <c r="X31" i="7" s="1"/>
  <c r="K88" i="7"/>
  <c r="I94" i="7"/>
  <c r="AG31" i="7" s="1"/>
  <c r="I98" i="7"/>
  <c r="AK31" i="7" s="1"/>
  <c r="AK18" i="7"/>
  <c r="H68" i="7"/>
  <c r="I69" i="7"/>
  <c r="H31" i="7" s="1"/>
  <c r="I70" i="7"/>
  <c r="I31" i="7" s="1"/>
  <c r="H73" i="7"/>
  <c r="I74" i="7"/>
  <c r="M31" i="7" s="1"/>
  <c r="H77" i="7"/>
  <c r="H79" i="7"/>
  <c r="H80" i="7"/>
  <c r="H81" i="7"/>
  <c r="H82" i="7"/>
  <c r="H83" i="7"/>
  <c r="I84" i="7"/>
  <c r="W31" i="7" s="1"/>
  <c r="H86" i="7"/>
  <c r="I87" i="7"/>
  <c r="Z31" i="7" s="1"/>
  <c r="H91" i="7"/>
  <c r="I93" i="7"/>
  <c r="AF31" i="7" s="1"/>
  <c r="I95" i="7"/>
  <c r="AH31" i="7" s="1"/>
  <c r="I97" i="7"/>
  <c r="AJ31" i="7" s="1"/>
  <c r="I99" i="7"/>
  <c r="AL31" i="7" s="1"/>
  <c r="I68" i="7"/>
  <c r="G31" i="7" s="1"/>
  <c r="H71" i="7"/>
  <c r="H72" i="7"/>
  <c r="I73" i="7"/>
  <c r="L31" i="7" s="1"/>
  <c r="H76" i="7"/>
  <c r="I77" i="7"/>
  <c r="P31" i="7" s="1"/>
  <c r="I79" i="7"/>
  <c r="R31" i="7" s="1"/>
  <c r="I80" i="7"/>
  <c r="S31" i="7" s="1"/>
  <c r="I81" i="7"/>
  <c r="T31" i="7" s="1"/>
  <c r="I82" i="7"/>
  <c r="U31" i="7" s="1"/>
  <c r="I83" i="7"/>
  <c r="V31" i="7" s="1"/>
  <c r="H85" i="7"/>
  <c r="I86" i="7"/>
  <c r="Y31" i="7" s="1"/>
  <c r="I88" i="7"/>
  <c r="AA31" i="7" s="1"/>
  <c r="H90" i="7"/>
  <c r="I91" i="7"/>
  <c r="AD31" i="7" s="1"/>
  <c r="K93" i="7"/>
  <c r="K95" i="7"/>
  <c r="K97" i="7"/>
  <c r="F94" i="7"/>
  <c r="AG32" i="7" s="1"/>
  <c r="F82" i="7"/>
  <c r="F81" i="7"/>
  <c r="T15" i="7" s="1"/>
  <c r="F69" i="7"/>
  <c r="H32" i="7" s="1"/>
  <c r="F68" i="7"/>
  <c r="F89" i="7"/>
  <c r="F80" i="7"/>
  <c r="S32" i="7" s="1"/>
  <c r="F84" i="7"/>
  <c r="F83" i="7"/>
  <c r="V32" i="7" s="1"/>
  <c r="F90" i="7"/>
  <c r="AC22" i="7" s="1"/>
  <c r="F91" i="7"/>
  <c r="AD32" i="7" s="1"/>
  <c r="F73" i="7"/>
  <c r="L32" i="7" s="1"/>
  <c r="F74" i="7"/>
  <c r="M53" i="7" s="1"/>
  <c r="F75" i="7"/>
  <c r="F76" i="7"/>
  <c r="F77" i="7"/>
  <c r="P15" i="7" s="1"/>
  <c r="AN17" i="7"/>
  <c r="E21" i="7"/>
  <c r="F92" i="7"/>
  <c r="AE22" i="7" s="1"/>
  <c r="F87" i="7"/>
  <c r="Z32" i="7" s="1"/>
  <c r="F86" i="7"/>
  <c r="F85" i="7"/>
  <c r="F78" i="7"/>
  <c r="Q32" i="7" s="1"/>
  <c r="F70" i="7"/>
  <c r="F99" i="7"/>
  <c r="F97" i="7"/>
  <c r="AJ32" i="7" s="1"/>
  <c r="F95" i="7"/>
  <c r="F93" i="7"/>
  <c r="AF32" i="7" s="1"/>
  <c r="F88" i="7"/>
  <c r="F79" i="7"/>
  <c r="F72" i="7"/>
  <c r="K22" i="7" s="1"/>
  <c r="F71" i="7"/>
  <c r="J32" i="7" s="1"/>
  <c r="K98" i="7"/>
  <c r="K96" i="7"/>
  <c r="K94" i="7"/>
  <c r="K91" i="7"/>
  <c r="K90" i="7"/>
  <c r="K84" i="7"/>
  <c r="K77" i="7"/>
  <c r="K76" i="7"/>
  <c r="K75" i="7"/>
  <c r="K74" i="7"/>
  <c r="K92" i="7"/>
  <c r="K87" i="7"/>
  <c r="K86" i="7"/>
  <c r="K85" i="7"/>
  <c r="K78" i="7"/>
  <c r="K70" i="7"/>
  <c r="H88" i="7"/>
  <c r="I89" i="7"/>
  <c r="AB31" i="7" s="1"/>
  <c r="K72" i="6"/>
  <c r="K89" i="6"/>
  <c r="K74" i="6"/>
  <c r="K70" i="6"/>
  <c r="I75" i="6"/>
  <c r="N31" i="6" s="1"/>
  <c r="I79" i="6"/>
  <c r="R31" i="6" s="1"/>
  <c r="I74" i="6"/>
  <c r="M31" i="6" s="1"/>
  <c r="I85" i="6"/>
  <c r="X31" i="6" s="1"/>
  <c r="I72" i="6"/>
  <c r="K31" i="6" s="1"/>
  <c r="H77" i="6"/>
  <c r="I92" i="6"/>
  <c r="AE31" i="6" s="1"/>
  <c r="I68" i="6"/>
  <c r="G31" i="6" s="1"/>
  <c r="H71" i="6"/>
  <c r="H78" i="6"/>
  <c r="H81" i="6"/>
  <c r="H83" i="6"/>
  <c r="H87" i="6"/>
  <c r="I90" i="6"/>
  <c r="AC31" i="6" s="1"/>
  <c r="I94" i="6"/>
  <c r="AG31" i="6" s="1"/>
  <c r="H69" i="6"/>
  <c r="H70" i="6"/>
  <c r="I71" i="6"/>
  <c r="J31" i="6" s="1"/>
  <c r="H73" i="6"/>
  <c r="I76" i="6"/>
  <c r="O31" i="6" s="1"/>
  <c r="I78" i="6"/>
  <c r="Q31" i="6" s="1"/>
  <c r="H84" i="6"/>
  <c r="H86" i="6"/>
  <c r="K87" i="6"/>
  <c r="I98" i="6"/>
  <c r="AK31" i="6" s="1"/>
  <c r="I67" i="6"/>
  <c r="F31" i="6" s="1"/>
  <c r="I69" i="6"/>
  <c r="H31" i="6" s="1"/>
  <c r="I70" i="6"/>
  <c r="I31" i="6" s="1"/>
  <c r="H74" i="6"/>
  <c r="H75" i="6"/>
  <c r="K78" i="6"/>
  <c r="I80" i="6"/>
  <c r="S31" i="6" s="1"/>
  <c r="I82" i="6"/>
  <c r="U31" i="6" s="1"/>
  <c r="K84" i="6"/>
  <c r="K86" i="6"/>
  <c r="K88" i="6"/>
  <c r="H91" i="6"/>
  <c r="H68" i="6"/>
  <c r="H72" i="6"/>
  <c r="I73" i="6"/>
  <c r="L31" i="6" s="1"/>
  <c r="H76" i="6"/>
  <c r="I77" i="6"/>
  <c r="P31" i="6" s="1"/>
  <c r="H79" i="6"/>
  <c r="H80" i="6"/>
  <c r="I81" i="6"/>
  <c r="T31" i="6" s="1"/>
  <c r="I84" i="6"/>
  <c r="W31" i="6" s="1"/>
  <c r="I88" i="6"/>
  <c r="H90" i="6"/>
  <c r="I91" i="6"/>
  <c r="AD31" i="6" s="1"/>
  <c r="I96" i="6"/>
  <c r="AI31" i="6" s="1"/>
  <c r="H82" i="6"/>
  <c r="I83" i="6"/>
  <c r="V31" i="6" s="1"/>
  <c r="H85" i="6"/>
  <c r="I86" i="6"/>
  <c r="Y31" i="6" s="1"/>
  <c r="I87" i="6"/>
  <c r="Z31" i="6" s="1"/>
  <c r="H89" i="6"/>
  <c r="H94" i="6"/>
  <c r="AN17" i="6"/>
  <c r="F44" i="6"/>
  <c r="F24" i="6"/>
  <c r="F19" i="6"/>
  <c r="F27" i="6"/>
  <c r="F42" i="6"/>
  <c r="F23" i="6"/>
  <c r="F25" i="6"/>
  <c r="F40" i="6"/>
  <c r="F26" i="6"/>
  <c r="F20" i="6"/>
  <c r="K68" i="6"/>
  <c r="K73" i="6"/>
  <c r="K80" i="6"/>
  <c r="K81" i="6"/>
  <c r="K82" i="6"/>
  <c r="K83" i="6"/>
  <c r="K93" i="6"/>
  <c r="K97" i="6"/>
  <c r="K76" i="6"/>
  <c r="K77" i="6"/>
  <c r="K99" i="6"/>
  <c r="AA31" i="6"/>
  <c r="E15" i="6"/>
  <c r="F15" i="6" s="1"/>
  <c r="E21" i="6"/>
  <c r="AN16" i="6"/>
  <c r="F56" i="6"/>
  <c r="F52" i="6"/>
  <c r="F57" i="6"/>
  <c r="F45" i="6"/>
  <c r="F39" i="6"/>
  <c r="F38" i="6"/>
  <c r="F36" i="6"/>
  <c r="F35" i="6"/>
  <c r="F55" i="6"/>
  <c r="F54" i="6"/>
  <c r="F46" i="6"/>
  <c r="F43" i="6"/>
  <c r="F34" i="6"/>
  <c r="F33" i="6"/>
  <c r="F30" i="6"/>
  <c r="F41" i="6"/>
  <c r="F32" i="6"/>
  <c r="F92" i="6"/>
  <c r="AE50" i="6" s="1"/>
  <c r="F98" i="6"/>
  <c r="AK32" i="6" s="1"/>
  <c r="F82" i="6"/>
  <c r="U28" i="6" s="1"/>
  <c r="F80" i="6"/>
  <c r="S22" i="6" s="1"/>
  <c r="F99" i="6"/>
  <c r="AL32" i="6" s="1"/>
  <c r="F96" i="6"/>
  <c r="F93" i="6"/>
  <c r="AF29" i="6" s="1"/>
  <c r="F85" i="6"/>
  <c r="F97" i="6"/>
  <c r="AJ22" i="6" s="1"/>
  <c r="F94" i="6"/>
  <c r="AG28" i="6" s="1"/>
  <c r="F91" i="6"/>
  <c r="AD22" i="6" s="1"/>
  <c r="F88" i="6"/>
  <c r="AA29" i="6" s="1"/>
  <c r="F84" i="6"/>
  <c r="F83" i="6"/>
  <c r="V29" i="6" s="1"/>
  <c r="F81" i="6"/>
  <c r="T28" i="6" s="1"/>
  <c r="F79" i="6"/>
  <c r="F74" i="6"/>
  <c r="M28" i="6" s="1"/>
  <c r="F73" i="6"/>
  <c r="L22" i="6" s="1"/>
  <c r="F70" i="6"/>
  <c r="I29" i="6" s="1"/>
  <c r="F89" i="6"/>
  <c r="F76" i="6"/>
  <c r="O22" i="6" s="1"/>
  <c r="F75" i="6"/>
  <c r="N29" i="6" s="1"/>
  <c r="F72" i="6"/>
  <c r="K29" i="6" s="1"/>
  <c r="F95" i="6"/>
  <c r="AH22" i="6" s="1"/>
  <c r="F90" i="6"/>
  <c r="AC29" i="6" s="1"/>
  <c r="F71" i="6"/>
  <c r="J29" i="6" s="1"/>
  <c r="F69" i="6"/>
  <c r="H29" i="6" s="1"/>
  <c r="F68" i="6"/>
  <c r="G29" i="6" s="1"/>
  <c r="F78" i="6"/>
  <c r="Q22" i="6" s="1"/>
  <c r="F77" i="6"/>
  <c r="P29" i="6" s="1"/>
  <c r="F86" i="6"/>
  <c r="Y29" i="6" s="1"/>
  <c r="K71" i="6"/>
  <c r="K75" i="6"/>
  <c r="K85" i="6"/>
  <c r="K92" i="6"/>
  <c r="K95" i="6"/>
  <c r="H92" i="6"/>
  <c r="I93" i="6"/>
  <c r="AF31" i="6" s="1"/>
  <c r="I95" i="6"/>
  <c r="AH31" i="6" s="1"/>
  <c r="I97" i="6"/>
  <c r="AJ31" i="6" s="1"/>
  <c r="I99" i="6"/>
  <c r="AL31" i="6" s="1"/>
  <c r="F87" i="6"/>
  <c r="Z22" i="6" s="1"/>
  <c r="H88" i="6"/>
  <c r="I89" i="6"/>
  <c r="AB31" i="6" s="1"/>
  <c r="K90" i="6"/>
  <c r="K91" i="6"/>
  <c r="K94" i="6"/>
  <c r="K96" i="6"/>
  <c r="E14" i="5"/>
  <c r="AA28" i="6" l="1"/>
  <c r="X29" i="6"/>
  <c r="C85" i="6"/>
  <c r="AI54" i="8"/>
  <c r="C96" i="8"/>
  <c r="C67" i="7"/>
  <c r="F28" i="7"/>
  <c r="AI19" i="8"/>
  <c r="AI32" i="8"/>
  <c r="AI23" i="8"/>
  <c r="AI43" i="8"/>
  <c r="AI34" i="8"/>
  <c r="AI50" i="8"/>
  <c r="AI29" i="8"/>
  <c r="N53" i="8"/>
  <c r="AI36" i="8"/>
  <c r="AI35" i="8"/>
  <c r="AI45" i="8"/>
  <c r="AI56" i="8"/>
  <c r="AI22" i="8"/>
  <c r="N56" i="8"/>
  <c r="AI24" i="8"/>
  <c r="AI39" i="8"/>
  <c r="AI53" i="8"/>
  <c r="AI38" i="8"/>
  <c r="AI37" i="8"/>
  <c r="AI52" i="8"/>
  <c r="AI51" i="8"/>
  <c r="AI55" i="8"/>
  <c r="AI18" i="8"/>
  <c r="AI46" i="8"/>
  <c r="AI33" i="8"/>
  <c r="AI25" i="8"/>
  <c r="AI26" i="8"/>
  <c r="AI28" i="8"/>
  <c r="AI42" i="8"/>
  <c r="AI30" i="8"/>
  <c r="AI40" i="8"/>
  <c r="AI41" i="8"/>
  <c r="AI57" i="8"/>
  <c r="AI15" i="8"/>
  <c r="AI27" i="8"/>
  <c r="N57" i="7"/>
  <c r="C75" i="7"/>
  <c r="G22" i="7"/>
  <c r="C68" i="7"/>
  <c r="AI25" i="7"/>
  <c r="C96" i="7"/>
  <c r="AI26" i="7"/>
  <c r="AI27" i="7"/>
  <c r="AI23" i="7"/>
  <c r="AK55" i="7"/>
  <c r="AI44" i="7"/>
  <c r="AI51" i="7"/>
  <c r="AI42" i="7"/>
  <c r="AK42" i="7"/>
  <c r="AI55" i="7"/>
  <c r="AI19" i="7"/>
  <c r="AI24" i="7"/>
  <c r="AI33" i="7"/>
  <c r="AI29" i="7"/>
  <c r="AI57" i="7"/>
  <c r="AI45" i="7"/>
  <c r="AI54" i="7"/>
  <c r="AI22" i="7"/>
  <c r="AI28" i="7"/>
  <c r="AI32" i="7"/>
  <c r="AI37" i="7"/>
  <c r="AI20" i="7"/>
  <c r="AI52" i="7"/>
  <c r="AI34" i="7"/>
  <c r="AI35" i="7"/>
  <c r="AI38" i="7"/>
  <c r="AI46" i="7"/>
  <c r="H96" i="7"/>
  <c r="AI56" i="7"/>
  <c r="AI53" i="7"/>
  <c r="AI40" i="7"/>
  <c r="AI18" i="7"/>
  <c r="AI30" i="7"/>
  <c r="AI43" i="7"/>
  <c r="AI39" i="7"/>
  <c r="AI41" i="7"/>
  <c r="AI50" i="7"/>
  <c r="AI36" i="7"/>
  <c r="N39" i="8"/>
  <c r="N40" i="8"/>
  <c r="F15" i="8"/>
  <c r="F53" i="7"/>
  <c r="F29" i="7"/>
  <c r="F37" i="7"/>
  <c r="F15" i="7"/>
  <c r="F36" i="7"/>
  <c r="N50" i="8"/>
  <c r="N34" i="8"/>
  <c r="F50" i="7"/>
  <c r="AH15" i="8"/>
  <c r="X15" i="7"/>
  <c r="AI15" i="7"/>
  <c r="U15" i="7"/>
  <c r="AA15" i="7"/>
  <c r="R15" i="7"/>
  <c r="O15" i="7"/>
  <c r="AB15" i="7"/>
  <c r="AC15" i="7"/>
  <c r="W15" i="7"/>
  <c r="L15" i="8"/>
  <c r="N15" i="8"/>
  <c r="W15" i="8"/>
  <c r="J15" i="8"/>
  <c r="S15" i="8"/>
  <c r="AF15" i="8"/>
  <c r="Z15" i="8"/>
  <c r="E13" i="8"/>
  <c r="E47" i="8" s="1"/>
  <c r="H51" i="8"/>
  <c r="H57" i="8"/>
  <c r="N51" i="8"/>
  <c r="C75" i="8"/>
  <c r="N36" i="8"/>
  <c r="N55" i="8"/>
  <c r="N42" i="8"/>
  <c r="H15" i="8"/>
  <c r="AC52" i="8"/>
  <c r="H53" i="8"/>
  <c r="AC57" i="8"/>
  <c r="H55" i="8"/>
  <c r="AD23" i="8"/>
  <c r="AD50" i="8"/>
  <c r="AC29" i="8"/>
  <c r="AC41" i="8"/>
  <c r="H46" i="8"/>
  <c r="AC44" i="8"/>
  <c r="I22" i="8"/>
  <c r="N44" i="8"/>
  <c r="N57" i="8"/>
  <c r="AF32" i="8"/>
  <c r="AD46" i="8"/>
  <c r="AC26" i="8"/>
  <c r="AC55" i="8"/>
  <c r="AC45" i="8"/>
  <c r="AD42" i="8"/>
  <c r="AD53" i="8"/>
  <c r="AC35" i="8"/>
  <c r="C90" i="8"/>
  <c r="AC22" i="8"/>
  <c r="AD33" i="8"/>
  <c r="AC23" i="8"/>
  <c r="AC30" i="8"/>
  <c r="AC32" i="8"/>
  <c r="AD25" i="8"/>
  <c r="AD24" i="8"/>
  <c r="AD22" i="8"/>
  <c r="AD28" i="8"/>
  <c r="AD20" i="8"/>
  <c r="AD19" i="8"/>
  <c r="AD37" i="8"/>
  <c r="AD30" i="8"/>
  <c r="AD29" i="8"/>
  <c r="AD54" i="8"/>
  <c r="AD36" i="8"/>
  <c r="AD51" i="8"/>
  <c r="AC38" i="8"/>
  <c r="AC34" i="8"/>
  <c r="AC25" i="8"/>
  <c r="AC24" i="8"/>
  <c r="AC18" i="8"/>
  <c r="AC42" i="8"/>
  <c r="AC28" i="8"/>
  <c r="AC27" i="8"/>
  <c r="AC19" i="8"/>
  <c r="AD18" i="8"/>
  <c r="AD34" i="8"/>
  <c r="AD41" i="8"/>
  <c r="AD38" i="8"/>
  <c r="AD40" i="8"/>
  <c r="AD55" i="8"/>
  <c r="C91" i="8"/>
  <c r="AC33" i="8"/>
  <c r="AC46" i="8"/>
  <c r="AC37" i="8"/>
  <c r="AC39" i="8"/>
  <c r="AC50" i="8"/>
  <c r="H50" i="8"/>
  <c r="H35" i="8"/>
  <c r="H33" i="8"/>
  <c r="H30" i="8"/>
  <c r="H29" i="8"/>
  <c r="H28" i="8"/>
  <c r="H27" i="8"/>
  <c r="H19" i="8"/>
  <c r="H44" i="8"/>
  <c r="H39" i="8"/>
  <c r="H18" i="8"/>
  <c r="H54" i="8"/>
  <c r="H43" i="8"/>
  <c r="H41" i="8"/>
  <c r="H37" i="8"/>
  <c r="H23" i="8"/>
  <c r="H22" i="8"/>
  <c r="H42" i="8"/>
  <c r="H25" i="8"/>
  <c r="H24" i="8"/>
  <c r="H20" i="8"/>
  <c r="H56" i="8"/>
  <c r="H52" i="8"/>
  <c r="H45" i="8"/>
  <c r="H40" i="8"/>
  <c r="H38" i="8"/>
  <c r="H36" i="8"/>
  <c r="H34" i="8"/>
  <c r="H32" i="8"/>
  <c r="H26" i="8"/>
  <c r="AD27" i="8"/>
  <c r="AD35" i="8"/>
  <c r="AD56" i="8"/>
  <c r="AD32" i="8"/>
  <c r="AC53" i="8"/>
  <c r="AD26" i="8"/>
  <c r="AD15" i="8"/>
  <c r="AD39" i="8"/>
  <c r="AD45" i="8"/>
  <c r="AD43" i="8"/>
  <c r="AD44" i="8"/>
  <c r="AD57" i="8"/>
  <c r="AC20" i="8"/>
  <c r="AC36" i="8"/>
  <c r="AC56" i="8"/>
  <c r="AC40" i="8"/>
  <c r="AC43" i="8"/>
  <c r="AC54" i="8"/>
  <c r="N52" i="8"/>
  <c r="N54" i="8"/>
  <c r="N43" i="8"/>
  <c r="N41" i="8"/>
  <c r="N37" i="8"/>
  <c r="N23" i="8"/>
  <c r="N22" i="8"/>
  <c r="N33" i="8"/>
  <c r="N30" i="8"/>
  <c r="N28" i="8"/>
  <c r="N19" i="8"/>
  <c r="N45" i="8"/>
  <c r="N38" i="8"/>
  <c r="N32" i="8"/>
  <c r="N26" i="8"/>
  <c r="N35" i="8"/>
  <c r="N29" i="8"/>
  <c r="N27" i="8"/>
  <c r="N25" i="8"/>
  <c r="N24" i="8"/>
  <c r="N20" i="8"/>
  <c r="N18" i="8"/>
  <c r="AM31" i="8"/>
  <c r="AN31" i="8" s="1"/>
  <c r="AC15" i="8"/>
  <c r="C76" i="8"/>
  <c r="O56" i="8"/>
  <c r="O54" i="8"/>
  <c r="O52" i="8"/>
  <c r="O53" i="8"/>
  <c r="O46" i="8"/>
  <c r="O45" i="8"/>
  <c r="O41" i="8"/>
  <c r="O37" i="8"/>
  <c r="O33" i="8"/>
  <c r="O57" i="8"/>
  <c r="O32" i="8"/>
  <c r="O50" i="8"/>
  <c r="O44" i="8"/>
  <c r="O42" i="8"/>
  <c r="O39" i="8"/>
  <c r="O55" i="8"/>
  <c r="O28" i="8"/>
  <c r="O24" i="8"/>
  <c r="O18" i="8"/>
  <c r="O38" i="8"/>
  <c r="O29" i="8"/>
  <c r="O22" i="8"/>
  <c r="O20" i="8"/>
  <c r="O36" i="8"/>
  <c r="O26" i="8"/>
  <c r="O23" i="8"/>
  <c r="O34" i="8"/>
  <c r="O30" i="8"/>
  <c r="O27" i="8"/>
  <c r="O19" i="8"/>
  <c r="O51" i="8"/>
  <c r="O43" i="8"/>
  <c r="O40" i="8"/>
  <c r="O35" i="8"/>
  <c r="O25" i="8"/>
  <c r="C94" i="8"/>
  <c r="AG57" i="8"/>
  <c r="AG52" i="8"/>
  <c r="AG56" i="8"/>
  <c r="AG54" i="8"/>
  <c r="AG50" i="8"/>
  <c r="AG55" i="8"/>
  <c r="AG43" i="8"/>
  <c r="AG39" i="8"/>
  <c r="AG35" i="8"/>
  <c r="AG51" i="8"/>
  <c r="AG46" i="8"/>
  <c r="AG42" i="8"/>
  <c r="AG34" i="8"/>
  <c r="AG40" i="8"/>
  <c r="AG53" i="8"/>
  <c r="AG38" i="8"/>
  <c r="AG30" i="8"/>
  <c r="AG26" i="8"/>
  <c r="AG20" i="8"/>
  <c r="AG44" i="8"/>
  <c r="AG37" i="8"/>
  <c r="AG27" i="8"/>
  <c r="AG18" i="8"/>
  <c r="AG45" i="8"/>
  <c r="AG33" i="8"/>
  <c r="AG24" i="8"/>
  <c r="AG19" i="8"/>
  <c r="AG36" i="8"/>
  <c r="AG28" i="8"/>
  <c r="AG25" i="8"/>
  <c r="AG41" i="8"/>
  <c r="AG32" i="8"/>
  <c r="AG29" i="8"/>
  <c r="AG23" i="8"/>
  <c r="C83" i="8"/>
  <c r="V57" i="8"/>
  <c r="V53" i="8"/>
  <c r="V56" i="8"/>
  <c r="V55" i="8"/>
  <c r="V51" i="8"/>
  <c r="V44" i="8"/>
  <c r="V40" i="8"/>
  <c r="V36" i="8"/>
  <c r="V42" i="8"/>
  <c r="V39" i="8"/>
  <c r="V34" i="8"/>
  <c r="V54" i="8"/>
  <c r="V50" i="8"/>
  <c r="V45" i="8"/>
  <c r="V46" i="8"/>
  <c r="V43" i="8"/>
  <c r="V38" i="8"/>
  <c r="V35" i="8"/>
  <c r="V27" i="8"/>
  <c r="V23" i="8"/>
  <c r="V37" i="8"/>
  <c r="V26" i="8"/>
  <c r="V18" i="8"/>
  <c r="V41" i="8"/>
  <c r="V33" i="8"/>
  <c r="V30" i="8"/>
  <c r="V24" i="8"/>
  <c r="V19" i="8"/>
  <c r="V52" i="8"/>
  <c r="V28" i="8"/>
  <c r="V25" i="8"/>
  <c r="V29" i="8"/>
  <c r="V22" i="8"/>
  <c r="V20" i="8"/>
  <c r="H99" i="8"/>
  <c r="AL57" i="8"/>
  <c r="AL53" i="8"/>
  <c r="AL56" i="8"/>
  <c r="AL55" i="8"/>
  <c r="AL51" i="8"/>
  <c r="AL44" i="8"/>
  <c r="AL40" i="8"/>
  <c r="AL36" i="8"/>
  <c r="AL50" i="8"/>
  <c r="AL45" i="8"/>
  <c r="AL42" i="8"/>
  <c r="AL39" i="8"/>
  <c r="AL34" i="8"/>
  <c r="AL52" i="8"/>
  <c r="AL46" i="8"/>
  <c r="AL43" i="8"/>
  <c r="AL38" i="8"/>
  <c r="AL35" i="8"/>
  <c r="AL27" i="8"/>
  <c r="AL23" i="8"/>
  <c r="AL54" i="8"/>
  <c r="AL26" i="8"/>
  <c r="AL18" i="8"/>
  <c r="AL24" i="8"/>
  <c r="AL19" i="8"/>
  <c r="AL41" i="8"/>
  <c r="AL37" i="8"/>
  <c r="AL28" i="8"/>
  <c r="AL25" i="8"/>
  <c r="AL33" i="8"/>
  <c r="AL30" i="8"/>
  <c r="AL29" i="8"/>
  <c r="AL22" i="8"/>
  <c r="AL20" i="8"/>
  <c r="C86" i="8"/>
  <c r="Y56" i="8"/>
  <c r="Y52" i="8"/>
  <c r="Y57" i="8"/>
  <c r="Y54" i="8"/>
  <c r="Y50" i="8"/>
  <c r="Y55" i="8"/>
  <c r="Y43" i="8"/>
  <c r="Y39" i="8"/>
  <c r="Y35" i="8"/>
  <c r="Y46" i="8"/>
  <c r="Y45" i="8"/>
  <c r="Y38" i="8"/>
  <c r="Y53" i="8"/>
  <c r="Y44" i="8"/>
  <c r="Y41" i="8"/>
  <c r="Y42" i="8"/>
  <c r="Y34" i="8"/>
  <c r="Y30" i="8"/>
  <c r="Y26" i="8"/>
  <c r="Y20" i="8"/>
  <c r="Y33" i="8"/>
  <c r="Y28" i="8"/>
  <c r="Y25" i="8"/>
  <c r="Y40" i="8"/>
  <c r="Y36" i="8"/>
  <c r="Y29" i="8"/>
  <c r="Y23" i="8"/>
  <c r="Y51" i="8"/>
  <c r="Y32" i="8"/>
  <c r="Y27" i="8"/>
  <c r="Y18" i="8"/>
  <c r="Y37" i="8"/>
  <c r="Y24" i="8"/>
  <c r="Y19" i="8"/>
  <c r="I100" i="8"/>
  <c r="J53" i="8"/>
  <c r="C71" i="8"/>
  <c r="J55" i="8"/>
  <c r="J51" i="8"/>
  <c r="J52" i="8"/>
  <c r="J46" i="8"/>
  <c r="J44" i="8"/>
  <c r="J40" i="8"/>
  <c r="J36" i="8"/>
  <c r="J50" i="8"/>
  <c r="J41" i="8"/>
  <c r="J33" i="8"/>
  <c r="J57" i="8"/>
  <c r="J54" i="8"/>
  <c r="J42" i="8"/>
  <c r="J45" i="8"/>
  <c r="J37" i="8"/>
  <c r="J27" i="8"/>
  <c r="J23" i="8"/>
  <c r="J39" i="8"/>
  <c r="J34" i="8"/>
  <c r="J29" i="8"/>
  <c r="J22" i="8"/>
  <c r="J20" i="8"/>
  <c r="J43" i="8"/>
  <c r="J32" i="8"/>
  <c r="J26" i="8"/>
  <c r="J18" i="8"/>
  <c r="J35" i="8"/>
  <c r="J30" i="8"/>
  <c r="J24" i="8"/>
  <c r="J19" i="8"/>
  <c r="J56" i="8"/>
  <c r="J38" i="8"/>
  <c r="J28" i="8"/>
  <c r="J25" i="8"/>
  <c r="H98" i="8"/>
  <c r="AK52" i="8"/>
  <c r="AK54" i="8"/>
  <c r="AK50" i="8"/>
  <c r="AK56" i="8"/>
  <c r="AK51" i="8"/>
  <c r="AK46" i="8"/>
  <c r="AK43" i="8"/>
  <c r="AK39" i="8"/>
  <c r="AK35" i="8"/>
  <c r="AK53" i="8"/>
  <c r="AK44" i="8"/>
  <c r="AK41" i="8"/>
  <c r="AK36" i="8"/>
  <c r="AK33" i="8"/>
  <c r="AK45" i="8"/>
  <c r="AK42" i="8"/>
  <c r="AK57" i="8"/>
  <c r="AK55" i="8"/>
  <c r="AK40" i="8"/>
  <c r="AK37" i="8"/>
  <c r="AK30" i="8"/>
  <c r="AK26" i="8"/>
  <c r="AK20" i="8"/>
  <c r="AK38" i="8"/>
  <c r="AK29" i="8"/>
  <c r="AK23" i="8"/>
  <c r="AK27" i="8"/>
  <c r="AK18" i="8"/>
  <c r="AK34" i="8"/>
  <c r="AK24" i="8"/>
  <c r="AK19" i="8"/>
  <c r="AK28" i="8"/>
  <c r="AK25" i="8"/>
  <c r="C80" i="8"/>
  <c r="S56" i="8"/>
  <c r="S54" i="8"/>
  <c r="S57" i="8"/>
  <c r="S52" i="8"/>
  <c r="S50" i="8"/>
  <c r="S45" i="8"/>
  <c r="S41" i="8"/>
  <c r="S37" i="8"/>
  <c r="S33" i="8"/>
  <c r="S43" i="8"/>
  <c r="S40" i="8"/>
  <c r="S38" i="8"/>
  <c r="S35" i="8"/>
  <c r="S32" i="8"/>
  <c r="S55" i="8"/>
  <c r="S51" i="8"/>
  <c r="S44" i="8"/>
  <c r="S42" i="8"/>
  <c r="S39" i="8"/>
  <c r="S36" i="8"/>
  <c r="S34" i="8"/>
  <c r="S28" i="8"/>
  <c r="S24" i="8"/>
  <c r="S18" i="8"/>
  <c r="S25" i="8"/>
  <c r="S29" i="8"/>
  <c r="S22" i="8"/>
  <c r="S20" i="8"/>
  <c r="S46" i="8"/>
  <c r="S26" i="8"/>
  <c r="S23" i="8"/>
  <c r="S53" i="8"/>
  <c r="S30" i="8"/>
  <c r="S27" i="8"/>
  <c r="S19" i="8"/>
  <c r="C89" i="8"/>
  <c r="AB57" i="8"/>
  <c r="AB55" i="8"/>
  <c r="AB51" i="8"/>
  <c r="AB56" i="8"/>
  <c r="AB53" i="8"/>
  <c r="AB46" i="8"/>
  <c r="AB54" i="8"/>
  <c r="AB42" i="8"/>
  <c r="AB38" i="8"/>
  <c r="AB34" i="8"/>
  <c r="AB52" i="8"/>
  <c r="AB50" i="8"/>
  <c r="AB43" i="8"/>
  <c r="AB40" i="8"/>
  <c r="AB45" i="8"/>
  <c r="AB29" i="8"/>
  <c r="AB25" i="8"/>
  <c r="AB19" i="8"/>
  <c r="AB41" i="8"/>
  <c r="AB39" i="8"/>
  <c r="AB36" i="8"/>
  <c r="AB30" i="8"/>
  <c r="AB27" i="8"/>
  <c r="AB18" i="8"/>
  <c r="AB44" i="8"/>
  <c r="AB32" i="8"/>
  <c r="AB24" i="8"/>
  <c r="AB37" i="8"/>
  <c r="AB35" i="8"/>
  <c r="AB28" i="8"/>
  <c r="AB22" i="8"/>
  <c r="AB20" i="8"/>
  <c r="AB33" i="8"/>
  <c r="AB26" i="8"/>
  <c r="AB23" i="8"/>
  <c r="AF57" i="8"/>
  <c r="AF55" i="8"/>
  <c r="AF51" i="8"/>
  <c r="C93" i="8"/>
  <c r="AF53" i="8"/>
  <c r="AF46" i="8"/>
  <c r="AF42" i="8"/>
  <c r="AF38" i="8"/>
  <c r="AF34" i="8"/>
  <c r="AF45" i="8"/>
  <c r="AF44" i="8"/>
  <c r="AF41" i="8"/>
  <c r="AF39" i="8"/>
  <c r="AF36" i="8"/>
  <c r="AF33" i="8"/>
  <c r="AF56" i="8"/>
  <c r="AF54" i="8"/>
  <c r="AF43" i="8"/>
  <c r="AF40" i="8"/>
  <c r="AF37" i="8"/>
  <c r="AF35" i="8"/>
  <c r="AF29" i="8"/>
  <c r="AF25" i="8"/>
  <c r="AF19" i="8"/>
  <c r="AF26" i="8"/>
  <c r="AF23" i="8"/>
  <c r="AF52" i="8"/>
  <c r="AF50" i="8"/>
  <c r="AF27" i="8"/>
  <c r="AF18" i="8"/>
  <c r="AF30" i="8"/>
  <c r="AF24" i="8"/>
  <c r="AF28" i="8"/>
  <c r="AF22" i="8"/>
  <c r="AF20" i="8"/>
  <c r="C70" i="8"/>
  <c r="I56" i="8"/>
  <c r="I52" i="8"/>
  <c r="I57" i="8"/>
  <c r="I54" i="8"/>
  <c r="I50" i="8"/>
  <c r="I55" i="8"/>
  <c r="I43" i="8"/>
  <c r="I39" i="8"/>
  <c r="I35" i="8"/>
  <c r="I38" i="8"/>
  <c r="I51" i="8"/>
  <c r="I46" i="8"/>
  <c r="I44" i="8"/>
  <c r="I41" i="8"/>
  <c r="I42" i="8"/>
  <c r="I34" i="8"/>
  <c r="I30" i="8"/>
  <c r="I26" i="8"/>
  <c r="I20" i="8"/>
  <c r="I53" i="8"/>
  <c r="I40" i="8"/>
  <c r="I28" i="8"/>
  <c r="I25" i="8"/>
  <c r="I45" i="8"/>
  <c r="I37" i="8"/>
  <c r="I29" i="8"/>
  <c r="I33" i="8"/>
  <c r="I23" i="8"/>
  <c r="I18" i="8"/>
  <c r="I36" i="8"/>
  <c r="I27" i="8"/>
  <c r="I24" i="8"/>
  <c r="I19" i="8"/>
  <c r="C87" i="8"/>
  <c r="Z53" i="8"/>
  <c r="Z55" i="8"/>
  <c r="Z51" i="8"/>
  <c r="Z56" i="8"/>
  <c r="Z52" i="8"/>
  <c r="Z46" i="8"/>
  <c r="Z44" i="8"/>
  <c r="Z40" i="8"/>
  <c r="Z36" i="8"/>
  <c r="Z41" i="8"/>
  <c r="Z33" i="8"/>
  <c r="Z57" i="8"/>
  <c r="Z42" i="8"/>
  <c r="Z39" i="8"/>
  <c r="Z37" i="8"/>
  <c r="Z27" i="8"/>
  <c r="Z23" i="8"/>
  <c r="Z38" i="8"/>
  <c r="Z29" i="8"/>
  <c r="Z22" i="8"/>
  <c r="Z20" i="8"/>
  <c r="Z54" i="8"/>
  <c r="Z43" i="8"/>
  <c r="Z26" i="8"/>
  <c r="Z18" i="8"/>
  <c r="Z50" i="8"/>
  <c r="Z45" i="8"/>
  <c r="Z34" i="8"/>
  <c r="Z30" i="8"/>
  <c r="Z24" i="8"/>
  <c r="Z19" i="8"/>
  <c r="Z35" i="8"/>
  <c r="Z28" i="8"/>
  <c r="Z25" i="8"/>
  <c r="AK32" i="8"/>
  <c r="Q32" i="8"/>
  <c r="Z32" i="8"/>
  <c r="AG22" i="8"/>
  <c r="AK22" i="8"/>
  <c r="V15" i="8"/>
  <c r="AK15" i="8"/>
  <c r="O15" i="8"/>
  <c r="AB15" i="8"/>
  <c r="I15" i="8"/>
  <c r="C77" i="8"/>
  <c r="P57" i="8"/>
  <c r="P55" i="8"/>
  <c r="P51" i="8"/>
  <c r="P53" i="8"/>
  <c r="P46" i="8"/>
  <c r="P56" i="8"/>
  <c r="P42" i="8"/>
  <c r="P38" i="8"/>
  <c r="P34" i="8"/>
  <c r="P50" i="8"/>
  <c r="P44" i="8"/>
  <c r="P41" i="8"/>
  <c r="P39" i="8"/>
  <c r="P36" i="8"/>
  <c r="P33" i="8"/>
  <c r="P52" i="8"/>
  <c r="P45" i="8"/>
  <c r="P43" i="8"/>
  <c r="P40" i="8"/>
  <c r="P37" i="8"/>
  <c r="P35" i="8"/>
  <c r="P29" i="8"/>
  <c r="P25" i="8"/>
  <c r="P19" i="8"/>
  <c r="P26" i="8"/>
  <c r="P23" i="8"/>
  <c r="P30" i="8"/>
  <c r="P27" i="8"/>
  <c r="P18" i="8"/>
  <c r="P54" i="8"/>
  <c r="P32" i="8"/>
  <c r="P24" i="8"/>
  <c r="P28" i="8"/>
  <c r="P22" i="8"/>
  <c r="P20" i="8"/>
  <c r="C74" i="8"/>
  <c r="M52" i="8"/>
  <c r="M54" i="8"/>
  <c r="M50" i="8"/>
  <c r="M57" i="8"/>
  <c r="M51" i="8"/>
  <c r="M43" i="8"/>
  <c r="M39" i="8"/>
  <c r="M35" i="8"/>
  <c r="M45" i="8"/>
  <c r="M40" i="8"/>
  <c r="M37" i="8"/>
  <c r="M53" i="8"/>
  <c r="M56" i="8"/>
  <c r="M44" i="8"/>
  <c r="M41" i="8"/>
  <c r="M36" i="8"/>
  <c r="M33" i="8"/>
  <c r="M30" i="8"/>
  <c r="M26" i="8"/>
  <c r="M20" i="8"/>
  <c r="M42" i="8"/>
  <c r="M27" i="8"/>
  <c r="M24" i="8"/>
  <c r="M19" i="8"/>
  <c r="M28" i="8"/>
  <c r="M25" i="8"/>
  <c r="M38" i="8"/>
  <c r="M29" i="8"/>
  <c r="M55" i="8"/>
  <c r="M46" i="8"/>
  <c r="M34" i="8"/>
  <c r="M23" i="8"/>
  <c r="M18" i="8"/>
  <c r="C81" i="8"/>
  <c r="T57" i="8"/>
  <c r="T56" i="8"/>
  <c r="T55" i="8"/>
  <c r="T51" i="8"/>
  <c r="T53" i="8"/>
  <c r="T46" i="8"/>
  <c r="T54" i="8"/>
  <c r="T42" i="8"/>
  <c r="T38" i="8"/>
  <c r="T34" i="8"/>
  <c r="T52" i="8"/>
  <c r="T44" i="8"/>
  <c r="T41" i="8"/>
  <c r="T39" i="8"/>
  <c r="T50" i="8"/>
  <c r="T29" i="8"/>
  <c r="T25" i="8"/>
  <c r="T19" i="8"/>
  <c r="T32" i="8"/>
  <c r="T28" i="8"/>
  <c r="T22" i="8"/>
  <c r="T20" i="8"/>
  <c r="T37" i="8"/>
  <c r="T35" i="8"/>
  <c r="T26" i="8"/>
  <c r="T23" i="8"/>
  <c r="T43" i="8"/>
  <c r="T40" i="8"/>
  <c r="T33" i="8"/>
  <c r="T30" i="8"/>
  <c r="T27" i="8"/>
  <c r="T18" i="8"/>
  <c r="T45" i="8"/>
  <c r="T36" i="8"/>
  <c r="T24" i="8"/>
  <c r="K56" i="8"/>
  <c r="C72" i="8"/>
  <c r="K57" i="8"/>
  <c r="K54" i="8"/>
  <c r="K52" i="8"/>
  <c r="K45" i="8"/>
  <c r="K41" i="8"/>
  <c r="K37" i="8"/>
  <c r="K33" i="8"/>
  <c r="K55" i="8"/>
  <c r="K51" i="8"/>
  <c r="K46" i="8"/>
  <c r="K44" i="8"/>
  <c r="K42" i="8"/>
  <c r="K39" i="8"/>
  <c r="K36" i="8"/>
  <c r="K34" i="8"/>
  <c r="K32" i="8"/>
  <c r="K53" i="8"/>
  <c r="K43" i="8"/>
  <c r="K40" i="8"/>
  <c r="K38" i="8"/>
  <c r="K35" i="8"/>
  <c r="K28" i="8"/>
  <c r="K24" i="8"/>
  <c r="K18" i="8"/>
  <c r="K50" i="8"/>
  <c r="K26" i="8"/>
  <c r="K30" i="8"/>
  <c r="K23" i="8"/>
  <c r="K19" i="8"/>
  <c r="K27" i="8"/>
  <c r="K25" i="8"/>
  <c r="K29" i="8"/>
  <c r="K22" i="8"/>
  <c r="K20" i="8"/>
  <c r="H95" i="8"/>
  <c r="AH53" i="8"/>
  <c r="AH55" i="8"/>
  <c r="AH51" i="8"/>
  <c r="AH57" i="8"/>
  <c r="AH52" i="8"/>
  <c r="AH45" i="8"/>
  <c r="AH44" i="8"/>
  <c r="AH40" i="8"/>
  <c r="AH36" i="8"/>
  <c r="AH56" i="8"/>
  <c r="AH54" i="8"/>
  <c r="AH37" i="8"/>
  <c r="AH43" i="8"/>
  <c r="AH50" i="8"/>
  <c r="AH41" i="8"/>
  <c r="AH33" i="8"/>
  <c r="AH27" i="8"/>
  <c r="AH23" i="8"/>
  <c r="AH46" i="8"/>
  <c r="AH42" i="8"/>
  <c r="AH35" i="8"/>
  <c r="AH24" i="8"/>
  <c r="AH19" i="8"/>
  <c r="AH38" i="8"/>
  <c r="AH30" i="8"/>
  <c r="AH28" i="8"/>
  <c r="AH25" i="8"/>
  <c r="AH29" i="8"/>
  <c r="AH22" i="8"/>
  <c r="AH20" i="8"/>
  <c r="AH39" i="8"/>
  <c r="AH34" i="8"/>
  <c r="AH26" i="8"/>
  <c r="AH18" i="8"/>
  <c r="C78" i="8"/>
  <c r="Q57" i="8"/>
  <c r="Q52" i="8"/>
  <c r="Q56" i="8"/>
  <c r="Q54" i="8"/>
  <c r="Q50" i="8"/>
  <c r="Q55" i="8"/>
  <c r="Q43" i="8"/>
  <c r="Q39" i="8"/>
  <c r="Q35" i="8"/>
  <c r="Q53" i="8"/>
  <c r="Q42" i="8"/>
  <c r="Q34" i="8"/>
  <c r="Q46" i="8"/>
  <c r="Q45" i="8"/>
  <c r="Q40" i="8"/>
  <c r="Q51" i="8"/>
  <c r="Q38" i="8"/>
  <c r="Q30" i="8"/>
  <c r="Q26" i="8"/>
  <c r="Q20" i="8"/>
  <c r="Q36" i="8"/>
  <c r="Q27" i="8"/>
  <c r="Q18" i="8"/>
  <c r="Q24" i="8"/>
  <c r="Q19" i="8"/>
  <c r="Q41" i="8"/>
  <c r="Q37" i="8"/>
  <c r="Q28" i="8"/>
  <c r="Q25" i="8"/>
  <c r="Q44" i="8"/>
  <c r="Q33" i="8"/>
  <c r="Q29" i="8"/>
  <c r="Q23" i="8"/>
  <c r="C92" i="8"/>
  <c r="AE56" i="8"/>
  <c r="AE54" i="8"/>
  <c r="AE52" i="8"/>
  <c r="AE45" i="8"/>
  <c r="AE53" i="8"/>
  <c r="AE46" i="8"/>
  <c r="AE41" i="8"/>
  <c r="AE37" i="8"/>
  <c r="AE33" i="8"/>
  <c r="AE55" i="8"/>
  <c r="AE50" i="8"/>
  <c r="AE30" i="8"/>
  <c r="AE51" i="8"/>
  <c r="AE44" i="8"/>
  <c r="AE42" i="8"/>
  <c r="AE39" i="8"/>
  <c r="AE28" i="8"/>
  <c r="AE24" i="8"/>
  <c r="AE18" i="8"/>
  <c r="AE43" i="8"/>
  <c r="AE40" i="8"/>
  <c r="AE34" i="8"/>
  <c r="AE32" i="8"/>
  <c r="AE29" i="8"/>
  <c r="AE22" i="8"/>
  <c r="AE20" i="8"/>
  <c r="AE35" i="8"/>
  <c r="AE26" i="8"/>
  <c r="AE23" i="8"/>
  <c r="AE38" i="8"/>
  <c r="AE27" i="8"/>
  <c r="AE19" i="8"/>
  <c r="AE57" i="8"/>
  <c r="AE36" i="8"/>
  <c r="AE25" i="8"/>
  <c r="M32" i="8"/>
  <c r="M22" i="8"/>
  <c r="AL15" i="8"/>
  <c r="Q15" i="8"/>
  <c r="AE15" i="8"/>
  <c r="P15" i="8"/>
  <c r="Y15" i="8"/>
  <c r="F100" i="8"/>
  <c r="F57" i="8"/>
  <c r="F55" i="8"/>
  <c r="F51" i="8"/>
  <c r="F56" i="8"/>
  <c r="F44" i="8"/>
  <c r="F40" i="8"/>
  <c r="F39" i="8"/>
  <c r="C67" i="8"/>
  <c r="F52" i="8"/>
  <c r="F45" i="8"/>
  <c r="F42" i="8"/>
  <c r="F43" i="8"/>
  <c r="F35" i="8"/>
  <c r="F27" i="8"/>
  <c r="F23" i="8"/>
  <c r="F46" i="8"/>
  <c r="F33" i="8"/>
  <c r="F26" i="8"/>
  <c r="F18" i="8"/>
  <c r="F54" i="8"/>
  <c r="F38" i="8"/>
  <c r="F30" i="8"/>
  <c r="F24" i="8"/>
  <c r="F41" i="8"/>
  <c r="F34" i="8"/>
  <c r="F28" i="8"/>
  <c r="F19" i="8"/>
  <c r="F37" i="8"/>
  <c r="F32" i="8"/>
  <c r="F25" i="8"/>
  <c r="F22" i="8"/>
  <c r="F20" i="8"/>
  <c r="C84" i="8"/>
  <c r="W56" i="8"/>
  <c r="W54" i="8"/>
  <c r="W52" i="8"/>
  <c r="W45" i="8"/>
  <c r="W57" i="8"/>
  <c r="W53" i="8"/>
  <c r="W41" i="8"/>
  <c r="W37" i="8"/>
  <c r="W33" i="8"/>
  <c r="W51" i="8"/>
  <c r="W50" i="8"/>
  <c r="W46" i="8"/>
  <c r="W43" i="8"/>
  <c r="W40" i="8"/>
  <c r="W28" i="8"/>
  <c r="W24" i="8"/>
  <c r="W18" i="8"/>
  <c r="W35" i="8"/>
  <c r="W30" i="8"/>
  <c r="W27" i="8"/>
  <c r="W19" i="8"/>
  <c r="W39" i="8"/>
  <c r="W38" i="8"/>
  <c r="W25" i="8"/>
  <c r="W55" i="8"/>
  <c r="W44" i="8"/>
  <c r="W42" i="8"/>
  <c r="W36" i="8"/>
  <c r="W29" i="8"/>
  <c r="W22" i="8"/>
  <c r="W20" i="8"/>
  <c r="W34" i="8"/>
  <c r="W32" i="8"/>
  <c r="W26" i="8"/>
  <c r="W23" i="8"/>
  <c r="G54" i="8"/>
  <c r="C68" i="8"/>
  <c r="G56" i="8"/>
  <c r="G52" i="8"/>
  <c r="G53" i="8"/>
  <c r="G45" i="8"/>
  <c r="G41" i="8"/>
  <c r="G37" i="8"/>
  <c r="G33" i="8"/>
  <c r="G42" i="8"/>
  <c r="G34" i="8"/>
  <c r="G32" i="8"/>
  <c r="G55" i="8"/>
  <c r="G43" i="8"/>
  <c r="G40" i="8"/>
  <c r="G57" i="8"/>
  <c r="G51" i="8"/>
  <c r="G50" i="8"/>
  <c r="G46" i="8"/>
  <c r="G38" i="8"/>
  <c r="G28" i="8"/>
  <c r="G24" i="8"/>
  <c r="G18" i="8"/>
  <c r="G35" i="8"/>
  <c r="G30" i="8"/>
  <c r="G23" i="8"/>
  <c r="G36" i="8"/>
  <c r="G27" i="8"/>
  <c r="G19" i="8"/>
  <c r="G44" i="8"/>
  <c r="G39" i="8"/>
  <c r="G25" i="8"/>
  <c r="G22" i="8"/>
  <c r="G20" i="8"/>
  <c r="G29" i="8"/>
  <c r="G26" i="8"/>
  <c r="C82" i="8"/>
  <c r="U52" i="8"/>
  <c r="U54" i="8"/>
  <c r="U50" i="8"/>
  <c r="U51" i="8"/>
  <c r="U46" i="8"/>
  <c r="U43" i="8"/>
  <c r="U39" i="8"/>
  <c r="U35" i="8"/>
  <c r="U56" i="8"/>
  <c r="U55" i="8"/>
  <c r="U44" i="8"/>
  <c r="U41" i="8"/>
  <c r="U36" i="8"/>
  <c r="U33" i="8"/>
  <c r="U42" i="8"/>
  <c r="U57" i="8"/>
  <c r="U53" i="8"/>
  <c r="U45" i="8"/>
  <c r="U40" i="8"/>
  <c r="U37" i="8"/>
  <c r="U30" i="8"/>
  <c r="U26" i="8"/>
  <c r="U20" i="8"/>
  <c r="U34" i="8"/>
  <c r="U29" i="8"/>
  <c r="U23" i="8"/>
  <c r="U27" i="8"/>
  <c r="U18" i="8"/>
  <c r="U38" i="8"/>
  <c r="U24" i="8"/>
  <c r="U19" i="8"/>
  <c r="U28" i="8"/>
  <c r="U25" i="8"/>
  <c r="R53" i="8"/>
  <c r="C79" i="8"/>
  <c r="R55" i="8"/>
  <c r="R51" i="8"/>
  <c r="R52" i="8"/>
  <c r="R44" i="8"/>
  <c r="R40" i="8"/>
  <c r="R36" i="8"/>
  <c r="R46" i="8"/>
  <c r="R45" i="8"/>
  <c r="R37" i="8"/>
  <c r="R56" i="8"/>
  <c r="R43" i="8"/>
  <c r="R54" i="8"/>
  <c r="R41" i="8"/>
  <c r="R33" i="8"/>
  <c r="R27" i="8"/>
  <c r="R23" i="8"/>
  <c r="R57" i="8"/>
  <c r="R30" i="8"/>
  <c r="R24" i="8"/>
  <c r="R19" i="8"/>
  <c r="R34" i="8"/>
  <c r="R32" i="8"/>
  <c r="R28" i="8"/>
  <c r="R25" i="8"/>
  <c r="R39" i="8"/>
  <c r="R35" i="8"/>
  <c r="R29" i="8"/>
  <c r="R22" i="8"/>
  <c r="R20" i="8"/>
  <c r="R50" i="8"/>
  <c r="R42" i="8"/>
  <c r="R38" i="8"/>
  <c r="R26" i="8"/>
  <c r="R18" i="8"/>
  <c r="H97" i="8"/>
  <c r="AJ57" i="8"/>
  <c r="AJ56" i="8"/>
  <c r="AJ55" i="8"/>
  <c r="AJ51" i="8"/>
  <c r="AJ53" i="8"/>
  <c r="AJ46" i="8"/>
  <c r="AJ54" i="8"/>
  <c r="AJ42" i="8"/>
  <c r="AJ38" i="8"/>
  <c r="AJ34" i="8"/>
  <c r="AJ50" i="8"/>
  <c r="AJ44" i="8"/>
  <c r="AJ41" i="8"/>
  <c r="AJ39" i="8"/>
  <c r="AJ52" i="8"/>
  <c r="AJ45" i="8"/>
  <c r="AJ29" i="8"/>
  <c r="AJ25" i="8"/>
  <c r="AJ19" i="8"/>
  <c r="AJ33" i="8"/>
  <c r="AJ30" i="8"/>
  <c r="AJ28" i="8"/>
  <c r="AJ22" i="8"/>
  <c r="AJ20" i="8"/>
  <c r="AJ36" i="8"/>
  <c r="AJ26" i="8"/>
  <c r="AJ23" i="8"/>
  <c r="AJ32" i="8"/>
  <c r="AJ27" i="8"/>
  <c r="AJ18" i="8"/>
  <c r="AJ43" i="8"/>
  <c r="AJ40" i="8"/>
  <c r="AJ37" i="8"/>
  <c r="AJ35" i="8"/>
  <c r="AJ24" i="8"/>
  <c r="C85" i="8"/>
  <c r="X57" i="8"/>
  <c r="X55" i="8"/>
  <c r="X51" i="8"/>
  <c r="X53" i="8"/>
  <c r="X46" i="8"/>
  <c r="X50" i="8"/>
  <c r="X45" i="8"/>
  <c r="X42" i="8"/>
  <c r="X38" i="8"/>
  <c r="X34" i="8"/>
  <c r="X54" i="8"/>
  <c r="X43" i="8"/>
  <c r="X40" i="8"/>
  <c r="X37" i="8"/>
  <c r="X35" i="8"/>
  <c r="X32" i="8"/>
  <c r="X52" i="8"/>
  <c r="X44" i="8"/>
  <c r="X41" i="8"/>
  <c r="X39" i="8"/>
  <c r="X36" i="8"/>
  <c r="X33" i="8"/>
  <c r="X29" i="8"/>
  <c r="X25" i="8"/>
  <c r="X19" i="8"/>
  <c r="X24" i="8"/>
  <c r="X28" i="8"/>
  <c r="X22" i="8"/>
  <c r="X20" i="8"/>
  <c r="X56" i="8"/>
  <c r="X26" i="8"/>
  <c r="X23" i="8"/>
  <c r="X30" i="8"/>
  <c r="X27" i="8"/>
  <c r="X18" i="8"/>
  <c r="AH32" i="8"/>
  <c r="Y22" i="8"/>
  <c r="AG15" i="8"/>
  <c r="K15" i="8"/>
  <c r="T15" i="8"/>
  <c r="AJ15" i="8"/>
  <c r="R15" i="8"/>
  <c r="G15" i="8"/>
  <c r="C73" i="8"/>
  <c r="L57" i="8"/>
  <c r="L55" i="8"/>
  <c r="L51" i="8"/>
  <c r="L56" i="8"/>
  <c r="L53" i="8"/>
  <c r="L46" i="8"/>
  <c r="L54" i="8"/>
  <c r="L42" i="8"/>
  <c r="L38" i="8"/>
  <c r="L34" i="8"/>
  <c r="L45" i="8"/>
  <c r="L43" i="8"/>
  <c r="L40" i="8"/>
  <c r="L50" i="8"/>
  <c r="L29" i="8"/>
  <c r="L25" i="8"/>
  <c r="L19" i="8"/>
  <c r="L44" i="8"/>
  <c r="L41" i="8"/>
  <c r="L37" i="8"/>
  <c r="L32" i="8"/>
  <c r="L30" i="8"/>
  <c r="L23" i="8"/>
  <c r="L18" i="8"/>
  <c r="L35" i="8"/>
  <c r="L33" i="8"/>
  <c r="L27" i="8"/>
  <c r="L24" i="8"/>
  <c r="L36" i="8"/>
  <c r="L28" i="8"/>
  <c r="L22" i="8"/>
  <c r="L20" i="8"/>
  <c r="L52" i="8"/>
  <c r="L39" i="8"/>
  <c r="L26" i="8"/>
  <c r="AA56" i="8"/>
  <c r="AA57" i="8"/>
  <c r="AA54" i="8"/>
  <c r="AA52" i="8"/>
  <c r="AA45" i="8"/>
  <c r="AA41" i="8"/>
  <c r="AA37" i="8"/>
  <c r="AA33" i="8"/>
  <c r="AA53" i="8"/>
  <c r="AA44" i="8"/>
  <c r="AA42" i="8"/>
  <c r="AA39" i="8"/>
  <c r="AA36" i="8"/>
  <c r="AA34" i="8"/>
  <c r="AA55" i="8"/>
  <c r="AA51" i="8"/>
  <c r="AA50" i="8"/>
  <c r="AA43" i="8"/>
  <c r="AA40" i="8"/>
  <c r="AA38" i="8"/>
  <c r="AA35" i="8"/>
  <c r="AA28" i="8"/>
  <c r="AA24" i="8"/>
  <c r="AA18" i="8"/>
  <c r="AA26" i="8"/>
  <c r="AA23" i="8"/>
  <c r="AA46" i="8"/>
  <c r="AA30" i="8"/>
  <c r="AA27" i="8"/>
  <c r="AA19" i="8"/>
  <c r="AA25" i="8"/>
  <c r="C88" i="8"/>
  <c r="AA29" i="8"/>
  <c r="AA22" i="8"/>
  <c r="AA20" i="8"/>
  <c r="V32" i="8"/>
  <c r="AL32" i="8"/>
  <c r="U22" i="8"/>
  <c r="AA15" i="8"/>
  <c r="U15" i="8"/>
  <c r="X15" i="8"/>
  <c r="M15" i="8"/>
  <c r="AK34" i="7"/>
  <c r="AK53" i="7"/>
  <c r="AK22" i="7"/>
  <c r="AK19" i="7"/>
  <c r="AK37" i="7"/>
  <c r="AC32" i="7"/>
  <c r="AK36" i="7"/>
  <c r="AK28" i="7"/>
  <c r="N54" i="7"/>
  <c r="W42" i="7"/>
  <c r="H98" i="7"/>
  <c r="AK45" i="7"/>
  <c r="AK52" i="7"/>
  <c r="W22" i="7"/>
  <c r="AK46" i="7"/>
  <c r="AK23" i="7"/>
  <c r="AK38" i="7"/>
  <c r="AK56" i="7"/>
  <c r="U57" i="7"/>
  <c r="AK50" i="7"/>
  <c r="AK57" i="7"/>
  <c r="U32" i="7"/>
  <c r="AD22" i="7"/>
  <c r="U22" i="7"/>
  <c r="L15" i="7"/>
  <c r="AK27" i="7"/>
  <c r="AK35" i="7"/>
  <c r="AK29" i="7"/>
  <c r="AK33" i="7"/>
  <c r="AK40" i="7"/>
  <c r="AK20" i="7"/>
  <c r="AK51" i="7"/>
  <c r="AK54" i="7"/>
  <c r="M57" i="7"/>
  <c r="AK32" i="7"/>
  <c r="P32" i="7"/>
  <c r="AK15" i="7"/>
  <c r="AK24" i="7"/>
  <c r="AK30" i="7"/>
  <c r="AK41" i="7"/>
  <c r="AK25" i="7"/>
  <c r="AK26" i="7"/>
  <c r="AK43" i="7"/>
  <c r="AK44" i="7"/>
  <c r="V15" i="7"/>
  <c r="V57" i="7"/>
  <c r="W40" i="7"/>
  <c r="W44" i="7"/>
  <c r="G32" i="7"/>
  <c r="O22" i="7"/>
  <c r="G15" i="7"/>
  <c r="C83" i="7"/>
  <c r="W41" i="7"/>
  <c r="O32" i="7"/>
  <c r="AG22" i="7"/>
  <c r="AG15" i="7"/>
  <c r="AB32" i="7"/>
  <c r="C91" i="7"/>
  <c r="M54" i="7"/>
  <c r="S22" i="7"/>
  <c r="M15" i="7"/>
  <c r="AD15" i="7"/>
  <c r="W36" i="7"/>
  <c r="W37" i="7"/>
  <c r="W38" i="7"/>
  <c r="W57" i="7"/>
  <c r="W30" i="7"/>
  <c r="M51" i="7"/>
  <c r="M46" i="7"/>
  <c r="W53" i="7"/>
  <c r="C84" i="7"/>
  <c r="N32" i="7"/>
  <c r="T32" i="7"/>
  <c r="M22" i="7"/>
  <c r="N15" i="7"/>
  <c r="W51" i="7"/>
  <c r="M56" i="7"/>
  <c r="W45" i="7"/>
  <c r="M55" i="7"/>
  <c r="W56" i="7"/>
  <c r="W32" i="7"/>
  <c r="H15" i="7"/>
  <c r="M45" i="7"/>
  <c r="M41" i="7"/>
  <c r="M38" i="7"/>
  <c r="M35" i="7"/>
  <c r="M40" i="7"/>
  <c r="M36" i="7"/>
  <c r="M34" i="7"/>
  <c r="M52" i="7"/>
  <c r="M44" i="7"/>
  <c r="M33" i="7"/>
  <c r="M29" i="7"/>
  <c r="M27" i="7"/>
  <c r="M25" i="7"/>
  <c r="M39" i="7"/>
  <c r="M30" i="7"/>
  <c r="M23" i="7"/>
  <c r="M19" i="7"/>
  <c r="M37" i="7"/>
  <c r="M28" i="7"/>
  <c r="M24" i="7"/>
  <c r="M20" i="7"/>
  <c r="M18" i="7"/>
  <c r="M43" i="7"/>
  <c r="M26" i="7"/>
  <c r="AD55" i="7"/>
  <c r="AD56" i="7"/>
  <c r="AD53" i="7"/>
  <c r="AD52" i="7"/>
  <c r="AD51" i="7"/>
  <c r="AD54" i="7"/>
  <c r="AD43" i="7"/>
  <c r="AD39" i="7"/>
  <c r="AD36" i="7"/>
  <c r="AD42" i="7"/>
  <c r="AD41" i="7"/>
  <c r="AD37" i="7"/>
  <c r="AD28" i="7"/>
  <c r="AD50" i="7"/>
  <c r="AD46" i="7"/>
  <c r="AD45" i="7"/>
  <c r="AD40" i="7"/>
  <c r="AD35" i="7"/>
  <c r="AD30" i="7"/>
  <c r="AD44" i="7"/>
  <c r="AD25" i="7"/>
  <c r="AD34" i="7"/>
  <c r="AD33" i="7"/>
  <c r="AD27" i="7"/>
  <c r="AD23" i="7"/>
  <c r="AD19" i="7"/>
  <c r="AD38" i="7"/>
  <c r="AD18" i="7"/>
  <c r="AD24" i="7"/>
  <c r="AD20" i="7"/>
  <c r="AD29" i="7"/>
  <c r="AD26" i="7"/>
  <c r="C80" i="7"/>
  <c r="S57" i="7"/>
  <c r="S54" i="7"/>
  <c r="S46" i="7"/>
  <c r="S45" i="7"/>
  <c r="S42" i="7"/>
  <c r="S41" i="7"/>
  <c r="S38" i="7"/>
  <c r="S35" i="7"/>
  <c r="S53" i="7"/>
  <c r="S52" i="7"/>
  <c r="S43" i="7"/>
  <c r="S37" i="7"/>
  <c r="S34" i="7"/>
  <c r="S56" i="7"/>
  <c r="S40" i="7"/>
  <c r="S36" i="7"/>
  <c r="S33" i="7"/>
  <c r="S29" i="7"/>
  <c r="S27" i="7"/>
  <c r="S25" i="7"/>
  <c r="S50" i="7"/>
  <c r="S28" i="7"/>
  <c r="S26" i="7"/>
  <c r="S23" i="7"/>
  <c r="S19" i="7"/>
  <c r="S51" i="7"/>
  <c r="S44" i="7"/>
  <c r="S30" i="7"/>
  <c r="S24" i="7"/>
  <c r="S20" i="7"/>
  <c r="S18" i="7"/>
  <c r="S39" i="7"/>
  <c r="C81" i="7"/>
  <c r="T54" i="7"/>
  <c r="T55" i="7"/>
  <c r="T56" i="7"/>
  <c r="T53" i="7"/>
  <c r="T52" i="7"/>
  <c r="T51" i="7"/>
  <c r="T50" i="7"/>
  <c r="T44" i="7"/>
  <c r="T40" i="7"/>
  <c r="T37" i="7"/>
  <c r="T42" i="7"/>
  <c r="T41" i="7"/>
  <c r="T36" i="7"/>
  <c r="T33" i="7"/>
  <c r="T29" i="7"/>
  <c r="T57" i="7"/>
  <c r="T46" i="7"/>
  <c r="T45" i="7"/>
  <c r="T35" i="7"/>
  <c r="T43" i="7"/>
  <c r="T38" i="7"/>
  <c r="T30" i="7"/>
  <c r="T25" i="7"/>
  <c r="T24" i="7"/>
  <c r="T20" i="7"/>
  <c r="T18" i="7"/>
  <c r="T39" i="7"/>
  <c r="T27" i="7"/>
  <c r="T22" i="7"/>
  <c r="T34" i="7"/>
  <c r="T26" i="7"/>
  <c r="T23" i="7"/>
  <c r="T19" i="7"/>
  <c r="T28" i="7"/>
  <c r="AD57" i="7"/>
  <c r="S55" i="7"/>
  <c r="M42" i="7"/>
  <c r="W46" i="7"/>
  <c r="W33" i="7"/>
  <c r="M50" i="7"/>
  <c r="C74" i="7"/>
  <c r="W52" i="7"/>
  <c r="W55" i="7"/>
  <c r="M32" i="7"/>
  <c r="K32" i="7"/>
  <c r="S15" i="7"/>
  <c r="AJ15" i="7"/>
  <c r="C77" i="7"/>
  <c r="P56" i="7"/>
  <c r="P53" i="7"/>
  <c r="P52" i="7"/>
  <c r="P57" i="7"/>
  <c r="P55" i="7"/>
  <c r="P54" i="7"/>
  <c r="P43" i="7"/>
  <c r="P39" i="7"/>
  <c r="P38" i="7"/>
  <c r="P30" i="7"/>
  <c r="P28" i="7"/>
  <c r="P42" i="7"/>
  <c r="P41" i="7"/>
  <c r="P37" i="7"/>
  <c r="P34" i="7"/>
  <c r="P45" i="7"/>
  <c r="P40" i="7"/>
  <c r="P33" i="7"/>
  <c r="P50" i="7"/>
  <c r="P35" i="7"/>
  <c r="P26" i="7"/>
  <c r="P23" i="7"/>
  <c r="P19" i="7"/>
  <c r="P46" i="7"/>
  <c r="P36" i="7"/>
  <c r="P25" i="7"/>
  <c r="P51" i="7"/>
  <c r="P44" i="7"/>
  <c r="P29" i="7"/>
  <c r="P24" i="7"/>
  <c r="P20" i="7"/>
  <c r="P27" i="7"/>
  <c r="P18" i="7"/>
  <c r="P22" i="7"/>
  <c r="C73" i="7"/>
  <c r="L54" i="7"/>
  <c r="L52" i="7"/>
  <c r="L55" i="7"/>
  <c r="L46" i="7"/>
  <c r="L43" i="7"/>
  <c r="L42" i="7"/>
  <c r="L39" i="7"/>
  <c r="L41" i="7"/>
  <c r="L37" i="7"/>
  <c r="L30" i="7"/>
  <c r="L28" i="7"/>
  <c r="L53" i="7"/>
  <c r="L51" i="7"/>
  <c r="L50" i="7"/>
  <c r="L45" i="7"/>
  <c r="L40" i="7"/>
  <c r="L36" i="7"/>
  <c r="L34" i="7"/>
  <c r="L56" i="7"/>
  <c r="L44" i="7"/>
  <c r="L26" i="7"/>
  <c r="L29" i="7"/>
  <c r="L25" i="7"/>
  <c r="L23" i="7"/>
  <c r="L22" i="7"/>
  <c r="L19" i="7"/>
  <c r="L57" i="7"/>
  <c r="L35" i="7"/>
  <c r="L33" i="7"/>
  <c r="L27" i="7"/>
  <c r="L38" i="7"/>
  <c r="L24" i="7"/>
  <c r="L20" i="7"/>
  <c r="L18" i="7"/>
  <c r="C90" i="7"/>
  <c r="AC57" i="7"/>
  <c r="AC55" i="7"/>
  <c r="AC56" i="7"/>
  <c r="AC53" i="7"/>
  <c r="AC52" i="7"/>
  <c r="AC51" i="7"/>
  <c r="AC44" i="7"/>
  <c r="AC40" i="7"/>
  <c r="AC37" i="7"/>
  <c r="AC34" i="7"/>
  <c r="AC38" i="7"/>
  <c r="AC33" i="7"/>
  <c r="AC42" i="7"/>
  <c r="AC41" i="7"/>
  <c r="AC36" i="7"/>
  <c r="AC28" i="7"/>
  <c r="AC26" i="7"/>
  <c r="AC46" i="7"/>
  <c r="AC39" i="7"/>
  <c r="AC29" i="7"/>
  <c r="AC24" i="7"/>
  <c r="AC20" i="7"/>
  <c r="AC18" i="7"/>
  <c r="AC25" i="7"/>
  <c r="AC50" i="7"/>
  <c r="AC45" i="7"/>
  <c r="AC35" i="7"/>
  <c r="AC27" i="7"/>
  <c r="AC23" i="7"/>
  <c r="AC19" i="7"/>
  <c r="AC54" i="7"/>
  <c r="AC43" i="7"/>
  <c r="AC30" i="7"/>
  <c r="C89" i="7"/>
  <c r="AB54" i="7"/>
  <c r="AB57" i="7"/>
  <c r="AB55" i="7"/>
  <c r="AB50" i="7"/>
  <c r="AB46" i="7"/>
  <c r="AB45" i="7"/>
  <c r="AB42" i="7"/>
  <c r="AB41" i="7"/>
  <c r="AB38" i="7"/>
  <c r="AB56" i="7"/>
  <c r="AB43" i="7"/>
  <c r="AB34" i="7"/>
  <c r="AB29" i="7"/>
  <c r="AB37" i="7"/>
  <c r="AB33" i="7"/>
  <c r="AB36" i="7"/>
  <c r="AB30" i="7"/>
  <c r="AB26" i="7"/>
  <c r="AB22" i="7"/>
  <c r="AB53" i="7"/>
  <c r="AB51" i="7"/>
  <c r="AB44" i="7"/>
  <c r="AB39" i="7"/>
  <c r="AB28" i="7"/>
  <c r="AB24" i="7"/>
  <c r="AB20" i="7"/>
  <c r="AB18" i="7"/>
  <c r="AB40" i="7"/>
  <c r="AB25" i="7"/>
  <c r="AB52" i="7"/>
  <c r="AB35" i="7"/>
  <c r="AB27" i="7"/>
  <c r="AB23" i="7"/>
  <c r="AB19" i="7"/>
  <c r="C82" i="7"/>
  <c r="U55" i="7"/>
  <c r="U56" i="7"/>
  <c r="U53" i="7"/>
  <c r="U52" i="7"/>
  <c r="U36" i="7"/>
  <c r="U34" i="7"/>
  <c r="U54" i="7"/>
  <c r="U46" i="7"/>
  <c r="U45" i="7"/>
  <c r="U40" i="7"/>
  <c r="U51" i="7"/>
  <c r="U50" i="7"/>
  <c r="U44" i="7"/>
  <c r="U39" i="7"/>
  <c r="U35" i="7"/>
  <c r="U30" i="7"/>
  <c r="U28" i="7"/>
  <c r="U26" i="7"/>
  <c r="U43" i="7"/>
  <c r="U38" i="7"/>
  <c r="U25" i="7"/>
  <c r="U24" i="7"/>
  <c r="U20" i="7"/>
  <c r="U18" i="7"/>
  <c r="U41" i="7"/>
  <c r="U27" i="7"/>
  <c r="U29" i="7"/>
  <c r="U23" i="7"/>
  <c r="U19" i="7"/>
  <c r="U42" i="7"/>
  <c r="U37" i="7"/>
  <c r="U33" i="7"/>
  <c r="C76" i="7"/>
  <c r="O56" i="7"/>
  <c r="O53" i="7"/>
  <c r="O52" i="7"/>
  <c r="O57" i="7"/>
  <c r="O36" i="7"/>
  <c r="O51" i="7"/>
  <c r="O50" i="7"/>
  <c r="O44" i="7"/>
  <c r="O39" i="7"/>
  <c r="O35" i="7"/>
  <c r="O55" i="7"/>
  <c r="O54" i="7"/>
  <c r="O43" i="7"/>
  <c r="O38" i="7"/>
  <c r="O30" i="7"/>
  <c r="O28" i="7"/>
  <c r="O26" i="7"/>
  <c r="O42" i="7"/>
  <c r="O37" i="7"/>
  <c r="O34" i="7"/>
  <c r="O29" i="7"/>
  <c r="O27" i="7"/>
  <c r="O24" i="7"/>
  <c r="O20" i="7"/>
  <c r="O18" i="7"/>
  <c r="O45" i="7"/>
  <c r="O40" i="7"/>
  <c r="O33" i="7"/>
  <c r="O41" i="7"/>
  <c r="O23" i="7"/>
  <c r="O19" i="7"/>
  <c r="O46" i="7"/>
  <c r="O25" i="7"/>
  <c r="V56" i="7"/>
  <c r="V53" i="7"/>
  <c r="V52" i="7"/>
  <c r="V54" i="7"/>
  <c r="V43" i="7"/>
  <c r="V39" i="7"/>
  <c r="V55" i="7"/>
  <c r="V51" i="7"/>
  <c r="V50" i="7"/>
  <c r="V44" i="7"/>
  <c r="V35" i="7"/>
  <c r="V30" i="7"/>
  <c r="V28" i="7"/>
  <c r="V38" i="7"/>
  <c r="V41" i="7"/>
  <c r="V27" i="7"/>
  <c r="V46" i="7"/>
  <c r="V36" i="7"/>
  <c r="V29" i="7"/>
  <c r="V23" i="7"/>
  <c r="V22" i="7"/>
  <c r="V19" i="7"/>
  <c r="V42" i="7"/>
  <c r="V37" i="7"/>
  <c r="V34" i="7"/>
  <c r="V33" i="7"/>
  <c r="V26" i="7"/>
  <c r="V45" i="7"/>
  <c r="V40" i="7"/>
  <c r="V18" i="7"/>
  <c r="V25" i="7"/>
  <c r="V24" i="7"/>
  <c r="V20" i="7"/>
  <c r="G57" i="7"/>
  <c r="G56" i="7"/>
  <c r="G53" i="7"/>
  <c r="G54" i="7"/>
  <c r="G52" i="7"/>
  <c r="G44" i="7"/>
  <c r="G40" i="7"/>
  <c r="G37" i="7"/>
  <c r="G39" i="7"/>
  <c r="G35" i="7"/>
  <c r="G33" i="7"/>
  <c r="G29" i="7"/>
  <c r="G43" i="7"/>
  <c r="G42" i="7"/>
  <c r="G38" i="7"/>
  <c r="G46" i="7"/>
  <c r="G41" i="7"/>
  <c r="G36" i="7"/>
  <c r="G27" i="7"/>
  <c r="G51" i="7"/>
  <c r="G30" i="7"/>
  <c r="G26" i="7"/>
  <c r="G24" i="7"/>
  <c r="G20" i="7"/>
  <c r="G18" i="7"/>
  <c r="G55" i="7"/>
  <c r="G50" i="7"/>
  <c r="G45" i="7"/>
  <c r="G34" i="7"/>
  <c r="G25" i="7"/>
  <c r="G23" i="7"/>
  <c r="G19" i="7"/>
  <c r="G28" i="7"/>
  <c r="C94" i="7"/>
  <c r="C98" i="7" s="1"/>
  <c r="AG57" i="7"/>
  <c r="AG56" i="7"/>
  <c r="AG53" i="7"/>
  <c r="AG52" i="7"/>
  <c r="AG51" i="7"/>
  <c r="AG54" i="7"/>
  <c r="AG35" i="7"/>
  <c r="AG50" i="7"/>
  <c r="AG46" i="7"/>
  <c r="AG45" i="7"/>
  <c r="AG40" i="7"/>
  <c r="AG36" i="7"/>
  <c r="AG30" i="7"/>
  <c r="AG44" i="7"/>
  <c r="AG39" i="7"/>
  <c r="AG29" i="7"/>
  <c r="AG27" i="7"/>
  <c r="AG25" i="7"/>
  <c r="AG34" i="7"/>
  <c r="AG33" i="7"/>
  <c r="AG28" i="7"/>
  <c r="AG23" i="7"/>
  <c r="AG19" i="7"/>
  <c r="AG55" i="7"/>
  <c r="AG42" i="7"/>
  <c r="AG37" i="7"/>
  <c r="AG43" i="7"/>
  <c r="AG38" i="7"/>
  <c r="AG26" i="7"/>
  <c r="AG24" i="7"/>
  <c r="AG20" i="7"/>
  <c r="AG18" i="7"/>
  <c r="AG41" i="7"/>
  <c r="N55" i="7"/>
  <c r="N56" i="7"/>
  <c r="N53" i="7"/>
  <c r="N52" i="7"/>
  <c r="N51" i="7"/>
  <c r="N50" i="7"/>
  <c r="N44" i="7"/>
  <c r="N40" i="7"/>
  <c r="N37" i="7"/>
  <c r="N46" i="7"/>
  <c r="N45" i="7"/>
  <c r="N33" i="7"/>
  <c r="N29" i="7"/>
  <c r="N39" i="7"/>
  <c r="N35" i="7"/>
  <c r="N25" i="7"/>
  <c r="N22" i="7"/>
  <c r="N42" i="7"/>
  <c r="N34" i="7"/>
  <c r="N28" i="7"/>
  <c r="N27" i="7"/>
  <c r="N24" i="7"/>
  <c r="N20" i="7"/>
  <c r="N18" i="7"/>
  <c r="N43" i="7"/>
  <c r="N38" i="7"/>
  <c r="N26" i="7"/>
  <c r="N41" i="7"/>
  <c r="N36" i="7"/>
  <c r="N23" i="7"/>
  <c r="N19" i="7"/>
  <c r="N30" i="7"/>
  <c r="W54" i="7"/>
  <c r="W35" i="7"/>
  <c r="W39" i="7"/>
  <c r="W43" i="7"/>
  <c r="W34" i="7"/>
  <c r="W29" i="7"/>
  <c r="W27" i="7"/>
  <c r="W25" i="7"/>
  <c r="W23" i="7"/>
  <c r="W19" i="7"/>
  <c r="W26" i="7"/>
  <c r="W28" i="7"/>
  <c r="W24" i="7"/>
  <c r="W20" i="7"/>
  <c r="W18" i="7"/>
  <c r="W50" i="7"/>
  <c r="C69" i="7"/>
  <c r="H57" i="7"/>
  <c r="H56" i="7"/>
  <c r="H53" i="7"/>
  <c r="H54" i="7"/>
  <c r="H52" i="7"/>
  <c r="H55" i="7"/>
  <c r="H36" i="7"/>
  <c r="H43" i="7"/>
  <c r="H42" i="7"/>
  <c r="H38" i="7"/>
  <c r="H46" i="7"/>
  <c r="H41" i="7"/>
  <c r="H37" i="7"/>
  <c r="H30" i="7"/>
  <c r="H28" i="7"/>
  <c r="H26" i="7"/>
  <c r="H51" i="7"/>
  <c r="H24" i="7"/>
  <c r="H20" i="7"/>
  <c r="H18" i="7"/>
  <c r="H44" i="7"/>
  <c r="H39" i="7"/>
  <c r="H50" i="7"/>
  <c r="H45" i="7"/>
  <c r="H40" i="7"/>
  <c r="H34" i="7"/>
  <c r="H29" i="7"/>
  <c r="H25" i="7"/>
  <c r="H23" i="7"/>
  <c r="H22" i="7"/>
  <c r="H19" i="7"/>
  <c r="H35" i="7"/>
  <c r="H33" i="7"/>
  <c r="H27" i="7"/>
  <c r="H99" i="7"/>
  <c r="AL57" i="7"/>
  <c r="AL54" i="7"/>
  <c r="AL50" i="7"/>
  <c r="AL43" i="7"/>
  <c r="AL55" i="7"/>
  <c r="AL51" i="7"/>
  <c r="AL56" i="7"/>
  <c r="AL52" i="7"/>
  <c r="AL46" i="7"/>
  <c r="AL44" i="7"/>
  <c r="AL39" i="7"/>
  <c r="AL35" i="7"/>
  <c r="AL29" i="7"/>
  <c r="AL25" i="7"/>
  <c r="AL45" i="7"/>
  <c r="AL40" i="7"/>
  <c r="AL36" i="7"/>
  <c r="AL30" i="7"/>
  <c r="AL26" i="7"/>
  <c r="AL53" i="7"/>
  <c r="AL41" i="7"/>
  <c r="AL37" i="7"/>
  <c r="AL33" i="7"/>
  <c r="AL34" i="7"/>
  <c r="AL42" i="7"/>
  <c r="AL27" i="7"/>
  <c r="AL19" i="7"/>
  <c r="AL38" i="7"/>
  <c r="AL28" i="7"/>
  <c r="AL23" i="7"/>
  <c r="AL20" i="7"/>
  <c r="AL24" i="7"/>
  <c r="AL18" i="7"/>
  <c r="J57" i="7"/>
  <c r="C71" i="7"/>
  <c r="J54" i="7"/>
  <c r="J50" i="7"/>
  <c r="J55" i="7"/>
  <c r="J51" i="7"/>
  <c r="J56" i="7"/>
  <c r="J52" i="7"/>
  <c r="J46" i="7"/>
  <c r="J44" i="7"/>
  <c r="J43" i="7"/>
  <c r="J39" i="7"/>
  <c r="J35" i="7"/>
  <c r="J29" i="7"/>
  <c r="J25" i="7"/>
  <c r="J40" i="7"/>
  <c r="J36" i="7"/>
  <c r="J30" i="7"/>
  <c r="J26" i="7"/>
  <c r="J45" i="7"/>
  <c r="J41" i="7"/>
  <c r="J37" i="7"/>
  <c r="J33" i="7"/>
  <c r="J53" i="7"/>
  <c r="J34" i="7"/>
  <c r="J38" i="7"/>
  <c r="J28" i="7"/>
  <c r="J24" i="7"/>
  <c r="J19" i="7"/>
  <c r="J18" i="7"/>
  <c r="J22" i="7"/>
  <c r="J20" i="7"/>
  <c r="J42" i="7"/>
  <c r="J27" i="7"/>
  <c r="J23" i="7"/>
  <c r="I53" i="7"/>
  <c r="I46" i="7"/>
  <c r="I57" i="7"/>
  <c r="I54" i="7"/>
  <c r="I50" i="7"/>
  <c r="I55" i="7"/>
  <c r="I52" i="7"/>
  <c r="I51" i="7"/>
  <c r="I42" i="7"/>
  <c r="I38" i="7"/>
  <c r="I34" i="7"/>
  <c r="I28" i="7"/>
  <c r="I24" i="7"/>
  <c r="C70" i="7"/>
  <c r="I44" i="7"/>
  <c r="I43" i="7"/>
  <c r="I39" i="7"/>
  <c r="I35" i="7"/>
  <c r="I29" i="7"/>
  <c r="I56" i="7"/>
  <c r="I40" i="7"/>
  <c r="I36" i="7"/>
  <c r="I41" i="7"/>
  <c r="I30" i="7"/>
  <c r="I27" i="7"/>
  <c r="I23" i="7"/>
  <c r="I33" i="7"/>
  <c r="I18" i="7"/>
  <c r="I37" i="7"/>
  <c r="I26" i="7"/>
  <c r="I25" i="7"/>
  <c r="I19" i="7"/>
  <c r="I45" i="7"/>
  <c r="I20" i="7"/>
  <c r="K57" i="7"/>
  <c r="K55" i="7"/>
  <c r="K51" i="7"/>
  <c r="K44" i="7"/>
  <c r="K56" i="7"/>
  <c r="K52" i="7"/>
  <c r="C72" i="7"/>
  <c r="K53" i="7"/>
  <c r="K50" i="7"/>
  <c r="K40" i="7"/>
  <c r="K36" i="7"/>
  <c r="K30" i="7"/>
  <c r="K26" i="7"/>
  <c r="K45" i="7"/>
  <c r="K41" i="7"/>
  <c r="K37" i="7"/>
  <c r="K33" i="7"/>
  <c r="K27" i="7"/>
  <c r="K42" i="7"/>
  <c r="K38" i="7"/>
  <c r="K34" i="7"/>
  <c r="K54" i="7"/>
  <c r="K28" i="7"/>
  <c r="K24" i="7"/>
  <c r="K35" i="7"/>
  <c r="K25" i="7"/>
  <c r="K20" i="7"/>
  <c r="K19" i="7"/>
  <c r="K46" i="7"/>
  <c r="K43" i="7"/>
  <c r="K29" i="7"/>
  <c r="K23" i="7"/>
  <c r="K39" i="7"/>
  <c r="K18" i="7"/>
  <c r="H95" i="7"/>
  <c r="AH57" i="7"/>
  <c r="AH54" i="7"/>
  <c r="AH50" i="7"/>
  <c r="AH43" i="7"/>
  <c r="AH55" i="7"/>
  <c r="AH51" i="7"/>
  <c r="AH56" i="7"/>
  <c r="AH52" i="7"/>
  <c r="AH53" i="7"/>
  <c r="AH45" i="7"/>
  <c r="AH44" i="7"/>
  <c r="AH39" i="7"/>
  <c r="AH35" i="7"/>
  <c r="AH29" i="7"/>
  <c r="AH25" i="7"/>
  <c r="AH40" i="7"/>
  <c r="AH36" i="7"/>
  <c r="AH30" i="7"/>
  <c r="AH26" i="7"/>
  <c r="AH41" i="7"/>
  <c r="AH37" i="7"/>
  <c r="AH33" i="7"/>
  <c r="AH46" i="7"/>
  <c r="AH42" i="7"/>
  <c r="AH27" i="7"/>
  <c r="AH38" i="7"/>
  <c r="AH28" i="7"/>
  <c r="AH23" i="7"/>
  <c r="AH19" i="7"/>
  <c r="AH18" i="7"/>
  <c r="AH20" i="7"/>
  <c r="AH34" i="7"/>
  <c r="AH24" i="7"/>
  <c r="C78" i="7"/>
  <c r="Q53" i="7"/>
  <c r="Q46" i="7"/>
  <c r="Q54" i="7"/>
  <c r="Q50" i="7"/>
  <c r="Q55" i="7"/>
  <c r="Q51" i="7"/>
  <c r="Q56" i="7"/>
  <c r="Q42" i="7"/>
  <c r="Q38" i="7"/>
  <c r="Q34" i="7"/>
  <c r="Q28" i="7"/>
  <c r="Q24" i="7"/>
  <c r="Q43" i="7"/>
  <c r="Q39" i="7"/>
  <c r="Q35" i="7"/>
  <c r="Q29" i="7"/>
  <c r="Q52" i="7"/>
  <c r="Q44" i="7"/>
  <c r="Q40" i="7"/>
  <c r="Q36" i="7"/>
  <c r="Q57" i="7"/>
  <c r="Q37" i="7"/>
  <c r="Q26" i="7"/>
  <c r="Q23" i="7"/>
  <c r="Q45" i="7"/>
  <c r="Q27" i="7"/>
  <c r="Q18" i="7"/>
  <c r="Q41" i="7"/>
  <c r="Q30" i="7"/>
  <c r="Q19" i="7"/>
  <c r="Q33" i="7"/>
  <c r="Q25" i="7"/>
  <c r="Q20" i="7"/>
  <c r="C92" i="7"/>
  <c r="AE55" i="7"/>
  <c r="AE51" i="7"/>
  <c r="AE44" i="7"/>
  <c r="AE57" i="7"/>
  <c r="AE56" i="7"/>
  <c r="AE52" i="7"/>
  <c r="AE53" i="7"/>
  <c r="AE43" i="7"/>
  <c r="AE40" i="7"/>
  <c r="AE36" i="7"/>
  <c r="AE30" i="7"/>
  <c r="AE26" i="7"/>
  <c r="AE50" i="7"/>
  <c r="AE41" i="7"/>
  <c r="AE37" i="7"/>
  <c r="AE33" i="7"/>
  <c r="AE27" i="7"/>
  <c r="AE54" i="7"/>
  <c r="AE46" i="7"/>
  <c r="AE45" i="7"/>
  <c r="AE42" i="7"/>
  <c r="AE38" i="7"/>
  <c r="AE34" i="7"/>
  <c r="AE39" i="7"/>
  <c r="AE25" i="7"/>
  <c r="AE20" i="7"/>
  <c r="AE35" i="7"/>
  <c r="AE29" i="7"/>
  <c r="AE24" i="7"/>
  <c r="AE19" i="7"/>
  <c r="AE28" i="7"/>
  <c r="AE23" i="7"/>
  <c r="AE18" i="7"/>
  <c r="R32" i="7"/>
  <c r="AH32" i="7"/>
  <c r="AE32" i="7"/>
  <c r="AL22" i="7"/>
  <c r="Q15" i="7"/>
  <c r="AE15" i="7"/>
  <c r="AH15" i="7"/>
  <c r="Y53" i="7"/>
  <c r="Y46" i="7"/>
  <c r="Y57" i="7"/>
  <c r="Y54" i="7"/>
  <c r="Y50" i="7"/>
  <c r="C86" i="7"/>
  <c r="Y55" i="7"/>
  <c r="Y51" i="7"/>
  <c r="Y45" i="7"/>
  <c r="Y42" i="7"/>
  <c r="Y38" i="7"/>
  <c r="Y34" i="7"/>
  <c r="Y28" i="7"/>
  <c r="Y24" i="7"/>
  <c r="Y52" i="7"/>
  <c r="Y43" i="7"/>
  <c r="Y39" i="7"/>
  <c r="Y35" i="7"/>
  <c r="Y29" i="7"/>
  <c r="Y25" i="7"/>
  <c r="Y40" i="7"/>
  <c r="Y36" i="7"/>
  <c r="Y56" i="7"/>
  <c r="Y30" i="7"/>
  <c r="Y44" i="7"/>
  <c r="Y41" i="7"/>
  <c r="Y26" i="7"/>
  <c r="Y23" i="7"/>
  <c r="Y18" i="7"/>
  <c r="Y33" i="7"/>
  <c r="Y27" i="7"/>
  <c r="Y19" i="7"/>
  <c r="Y37" i="7"/>
  <c r="Y20" i="7"/>
  <c r="AF57" i="7"/>
  <c r="AF56" i="7"/>
  <c r="AF52" i="7"/>
  <c r="AF45" i="7"/>
  <c r="C93" i="7"/>
  <c r="AF53" i="7"/>
  <c r="AF54" i="7"/>
  <c r="AF50" i="7"/>
  <c r="AF41" i="7"/>
  <c r="AF37" i="7"/>
  <c r="AF33" i="7"/>
  <c r="AF27" i="7"/>
  <c r="AF23" i="7"/>
  <c r="AF55" i="7"/>
  <c r="AF46" i="7"/>
  <c r="AF42" i="7"/>
  <c r="AF38" i="7"/>
  <c r="AF34" i="7"/>
  <c r="AF28" i="7"/>
  <c r="AF44" i="7"/>
  <c r="AF39" i="7"/>
  <c r="AF35" i="7"/>
  <c r="AF43" i="7"/>
  <c r="AF40" i="7"/>
  <c r="AF30" i="7"/>
  <c r="AF22" i="7"/>
  <c r="AF20" i="7"/>
  <c r="AF51" i="7"/>
  <c r="AF29" i="7"/>
  <c r="AF26" i="7"/>
  <c r="AF24" i="7"/>
  <c r="AF36" i="7"/>
  <c r="AF18" i="7"/>
  <c r="AF25" i="7"/>
  <c r="AF19" i="7"/>
  <c r="Z57" i="7"/>
  <c r="Z54" i="7"/>
  <c r="Z50" i="7"/>
  <c r="Z43" i="7"/>
  <c r="C87" i="7"/>
  <c r="Z55" i="7"/>
  <c r="Z51" i="7"/>
  <c r="Z56" i="7"/>
  <c r="Z52" i="7"/>
  <c r="Z39" i="7"/>
  <c r="Z35" i="7"/>
  <c r="Z29" i="7"/>
  <c r="Z25" i="7"/>
  <c r="Z53" i="7"/>
  <c r="Z40" i="7"/>
  <c r="Z36" i="7"/>
  <c r="Z30" i="7"/>
  <c r="Z26" i="7"/>
  <c r="Z44" i="7"/>
  <c r="Z41" i="7"/>
  <c r="Z37" i="7"/>
  <c r="Z33" i="7"/>
  <c r="Z45" i="7"/>
  <c r="Z34" i="7"/>
  <c r="Z28" i="7"/>
  <c r="Z23" i="7"/>
  <c r="Z46" i="7"/>
  <c r="Z42" i="7"/>
  <c r="Z27" i="7"/>
  <c r="Z19" i="7"/>
  <c r="Z18" i="7"/>
  <c r="Z38" i="7"/>
  <c r="Z22" i="7"/>
  <c r="Z20" i="7"/>
  <c r="Z24" i="7"/>
  <c r="R57" i="7"/>
  <c r="R54" i="7"/>
  <c r="R50" i="7"/>
  <c r="C79" i="7"/>
  <c r="R55" i="7"/>
  <c r="R51" i="7"/>
  <c r="R56" i="7"/>
  <c r="R52" i="7"/>
  <c r="R43" i="7"/>
  <c r="R39" i="7"/>
  <c r="R35" i="7"/>
  <c r="R29" i="7"/>
  <c r="R25" i="7"/>
  <c r="R44" i="7"/>
  <c r="R40" i="7"/>
  <c r="R36" i="7"/>
  <c r="R30" i="7"/>
  <c r="R26" i="7"/>
  <c r="R53" i="7"/>
  <c r="R46" i="7"/>
  <c r="R45" i="7"/>
  <c r="R41" i="7"/>
  <c r="R37" i="7"/>
  <c r="R33" i="7"/>
  <c r="R27" i="7"/>
  <c r="R18" i="7"/>
  <c r="R19" i="7"/>
  <c r="R42" i="7"/>
  <c r="R34" i="7"/>
  <c r="R28" i="7"/>
  <c r="R24" i="7"/>
  <c r="R22" i="7"/>
  <c r="R20" i="7"/>
  <c r="R38" i="7"/>
  <c r="R23" i="7"/>
  <c r="H97" i="7"/>
  <c r="AJ56" i="7"/>
  <c r="AJ52" i="7"/>
  <c r="AJ45" i="7"/>
  <c r="AJ57" i="7"/>
  <c r="AJ53" i="7"/>
  <c r="AJ54" i="7"/>
  <c r="AJ51" i="7"/>
  <c r="AJ43" i="7"/>
  <c r="AJ41" i="7"/>
  <c r="AJ37" i="7"/>
  <c r="AJ33" i="7"/>
  <c r="AJ27" i="7"/>
  <c r="AJ23" i="7"/>
  <c r="AJ50" i="7"/>
  <c r="AJ46" i="7"/>
  <c r="AJ42" i="7"/>
  <c r="AJ38" i="7"/>
  <c r="AJ34" i="7"/>
  <c r="AJ28" i="7"/>
  <c r="AJ55" i="7"/>
  <c r="AJ44" i="7"/>
  <c r="AJ39" i="7"/>
  <c r="AJ35" i="7"/>
  <c r="AJ25" i="7"/>
  <c r="AJ22" i="7"/>
  <c r="AJ20" i="7"/>
  <c r="AJ40" i="7"/>
  <c r="AJ30" i="7"/>
  <c r="AJ24" i="7"/>
  <c r="AJ29" i="7"/>
  <c r="AJ26" i="7"/>
  <c r="AJ18" i="7"/>
  <c r="AJ36" i="7"/>
  <c r="AJ19" i="7"/>
  <c r="X56" i="7"/>
  <c r="X52" i="7"/>
  <c r="X45" i="7"/>
  <c r="X53" i="7"/>
  <c r="X57" i="7"/>
  <c r="X54" i="7"/>
  <c r="C85" i="7"/>
  <c r="X46" i="7"/>
  <c r="X44" i="7"/>
  <c r="X41" i="7"/>
  <c r="X37" i="7"/>
  <c r="X33" i="7"/>
  <c r="X27" i="7"/>
  <c r="X23" i="7"/>
  <c r="X55" i="7"/>
  <c r="X42" i="7"/>
  <c r="X38" i="7"/>
  <c r="X34" i="7"/>
  <c r="X28" i="7"/>
  <c r="X50" i="7"/>
  <c r="X43" i="7"/>
  <c r="X39" i="7"/>
  <c r="X35" i="7"/>
  <c r="X40" i="7"/>
  <c r="X24" i="7"/>
  <c r="X22" i="7"/>
  <c r="X20" i="7"/>
  <c r="X51" i="7"/>
  <c r="X30" i="7"/>
  <c r="X25" i="7"/>
  <c r="X36" i="7"/>
  <c r="X26" i="7"/>
  <c r="X18" i="7"/>
  <c r="X29" i="7"/>
  <c r="X19" i="7"/>
  <c r="I100" i="7"/>
  <c r="F32" i="7"/>
  <c r="AL32" i="7"/>
  <c r="AM31" i="7"/>
  <c r="AN31" i="7" s="1"/>
  <c r="Y32" i="7"/>
  <c r="AH22" i="7"/>
  <c r="X32" i="7"/>
  <c r="Q22" i="7"/>
  <c r="AL15" i="7"/>
  <c r="AA57" i="7"/>
  <c r="AA55" i="7"/>
  <c r="AA51" i="7"/>
  <c r="AA44" i="7"/>
  <c r="AA56" i="7"/>
  <c r="AA52" i="7"/>
  <c r="C88" i="7"/>
  <c r="AA53" i="7"/>
  <c r="AA43" i="7"/>
  <c r="AA40" i="7"/>
  <c r="AA36" i="7"/>
  <c r="AA30" i="7"/>
  <c r="AA26" i="7"/>
  <c r="AA50" i="7"/>
  <c r="AA41" i="7"/>
  <c r="AA37" i="7"/>
  <c r="AA33" i="7"/>
  <c r="AA27" i="7"/>
  <c r="AA54" i="7"/>
  <c r="AA46" i="7"/>
  <c r="AA45" i="7"/>
  <c r="AA42" i="7"/>
  <c r="AA38" i="7"/>
  <c r="AA34" i="7"/>
  <c r="AA39" i="7"/>
  <c r="AA25" i="7"/>
  <c r="AA20" i="7"/>
  <c r="AA19" i="7"/>
  <c r="AA35" i="7"/>
  <c r="AA29" i="7"/>
  <c r="AA24" i="7"/>
  <c r="AA28" i="7"/>
  <c r="AA23" i="7"/>
  <c r="AA18" i="7"/>
  <c r="AF15" i="7"/>
  <c r="I15" i="7"/>
  <c r="Y15" i="7"/>
  <c r="J15" i="7"/>
  <c r="Z15" i="7"/>
  <c r="F57" i="7"/>
  <c r="F54" i="7"/>
  <c r="F55" i="7"/>
  <c r="F51" i="7"/>
  <c r="F56" i="7"/>
  <c r="F52" i="7"/>
  <c r="F44" i="7"/>
  <c r="F43" i="7"/>
  <c r="F39" i="7"/>
  <c r="F35" i="7"/>
  <c r="F25" i="7"/>
  <c r="F40" i="7"/>
  <c r="F30" i="7"/>
  <c r="F26" i="7"/>
  <c r="F100" i="7"/>
  <c r="F45" i="7"/>
  <c r="F41" i="7"/>
  <c r="F33" i="7"/>
  <c r="F38" i="7"/>
  <c r="F24" i="7"/>
  <c r="F46" i="7"/>
  <c r="F19" i="7"/>
  <c r="F18" i="7"/>
  <c r="F42" i="7"/>
  <c r="F22" i="7"/>
  <c r="F20" i="7"/>
  <c r="F34" i="7"/>
  <c r="F27" i="7"/>
  <c r="F23" i="7"/>
  <c r="AA32" i="7"/>
  <c r="AA22" i="7"/>
  <c r="I32" i="7"/>
  <c r="Y22" i="7"/>
  <c r="I22" i="7"/>
  <c r="K15" i="7"/>
  <c r="E47" i="7"/>
  <c r="Y32" i="6"/>
  <c r="AF32" i="6"/>
  <c r="I32" i="6"/>
  <c r="U29" i="6"/>
  <c r="AF28" i="6"/>
  <c r="U32" i="6"/>
  <c r="U22" i="6"/>
  <c r="K22" i="6"/>
  <c r="I22" i="6"/>
  <c r="AE52" i="6"/>
  <c r="AE53" i="6"/>
  <c r="AE54" i="6"/>
  <c r="Y28" i="6"/>
  <c r="AE55" i="6"/>
  <c r="M32" i="6"/>
  <c r="I28" i="6"/>
  <c r="T22" i="6"/>
  <c r="Y22" i="6"/>
  <c r="T32" i="6"/>
  <c r="X22" i="6"/>
  <c r="AE56" i="6"/>
  <c r="Q29" i="6"/>
  <c r="AL22" i="6"/>
  <c r="J22" i="6"/>
  <c r="O28" i="6"/>
  <c r="AE42" i="6"/>
  <c r="AE51" i="6"/>
  <c r="AC28" i="6"/>
  <c r="J32" i="6"/>
  <c r="AE57" i="6"/>
  <c r="C92" i="6"/>
  <c r="AE43" i="6"/>
  <c r="AC32" i="6"/>
  <c r="AG29" i="6"/>
  <c r="M29" i="6"/>
  <c r="Q28" i="6"/>
  <c r="AG22" i="6"/>
  <c r="AK22" i="6"/>
  <c r="AL28" i="6"/>
  <c r="AK28" i="6"/>
  <c r="AG32" i="6"/>
  <c r="P22" i="6"/>
  <c r="AG15" i="6"/>
  <c r="W15" i="6"/>
  <c r="AE41" i="6"/>
  <c r="AE44" i="6"/>
  <c r="V22" i="6"/>
  <c r="N22" i="6"/>
  <c r="K15" i="6"/>
  <c r="P15" i="6"/>
  <c r="AH15" i="6"/>
  <c r="F13" i="6"/>
  <c r="H15" i="6"/>
  <c r="AA15" i="6"/>
  <c r="AC15" i="6"/>
  <c r="AE15" i="6"/>
  <c r="G15" i="6"/>
  <c r="AJ15" i="6"/>
  <c r="L15" i="6"/>
  <c r="N15" i="6"/>
  <c r="AF15" i="6"/>
  <c r="E13" i="6"/>
  <c r="E47" i="6" s="1"/>
  <c r="T15" i="6"/>
  <c r="U15" i="6"/>
  <c r="V15" i="6"/>
  <c r="X15" i="6"/>
  <c r="Y15" i="6"/>
  <c r="O15" i="6"/>
  <c r="O32" i="6"/>
  <c r="AE46" i="6"/>
  <c r="AE45" i="6"/>
  <c r="AE40" i="6"/>
  <c r="AE39" i="6"/>
  <c r="Q32" i="6"/>
  <c r="AE22" i="6"/>
  <c r="H22" i="6"/>
  <c r="AF22" i="6"/>
  <c r="J15" i="6"/>
  <c r="AK15" i="6"/>
  <c r="AB15" i="6"/>
  <c r="M15" i="6"/>
  <c r="I15" i="6"/>
  <c r="AD15" i="6"/>
  <c r="AI15" i="6"/>
  <c r="F58" i="6"/>
  <c r="J28" i="6"/>
  <c r="C78" i="6"/>
  <c r="Q55" i="6"/>
  <c r="Q51" i="6"/>
  <c r="Q57" i="6"/>
  <c r="Q53" i="6"/>
  <c r="Q44" i="6"/>
  <c r="Q42" i="6"/>
  <c r="Q34" i="6"/>
  <c r="Q33" i="6"/>
  <c r="Q56" i="6"/>
  <c r="Q50" i="6"/>
  <c r="Q39" i="6"/>
  <c r="Q38" i="6"/>
  <c r="Q37" i="6"/>
  <c r="Q36" i="6"/>
  <c r="Q35" i="6"/>
  <c r="Q30" i="6"/>
  <c r="Q27" i="6"/>
  <c r="Q26" i="6"/>
  <c r="Q25" i="6"/>
  <c r="Q24" i="6"/>
  <c r="Q23" i="6"/>
  <c r="Q46" i="6"/>
  <c r="Q41" i="6"/>
  <c r="Q52" i="6"/>
  <c r="Q20" i="6"/>
  <c r="Q19" i="6"/>
  <c r="Q45" i="6"/>
  <c r="Q18" i="6"/>
  <c r="Q54" i="6"/>
  <c r="Q43" i="6"/>
  <c r="Q40" i="6"/>
  <c r="C90" i="6"/>
  <c r="AC54" i="6"/>
  <c r="AC50" i="6"/>
  <c r="AC57" i="6"/>
  <c r="AC53" i="6"/>
  <c r="AC43" i="6"/>
  <c r="AC52" i="6"/>
  <c r="AC46" i="6"/>
  <c r="AC41" i="6"/>
  <c r="AC30" i="6"/>
  <c r="AC39" i="6"/>
  <c r="AC38" i="6"/>
  <c r="AC37" i="6"/>
  <c r="AC36" i="6"/>
  <c r="AC35" i="6"/>
  <c r="AC20" i="6"/>
  <c r="AC56" i="6"/>
  <c r="AC51" i="6"/>
  <c r="AC45" i="6"/>
  <c r="AC42" i="6"/>
  <c r="AC33" i="6"/>
  <c r="AC55" i="6"/>
  <c r="AC34" i="6"/>
  <c r="AC40" i="6"/>
  <c r="AC44" i="6"/>
  <c r="AC25" i="6"/>
  <c r="AC23" i="6"/>
  <c r="AC19" i="6"/>
  <c r="AC27" i="6"/>
  <c r="AC18" i="6"/>
  <c r="AC24" i="6"/>
  <c r="AC26" i="6"/>
  <c r="C76" i="6"/>
  <c r="O57" i="6"/>
  <c r="O53" i="6"/>
  <c r="O55" i="6"/>
  <c r="O56" i="6"/>
  <c r="O51" i="6"/>
  <c r="O46" i="6"/>
  <c r="O45" i="6"/>
  <c r="O40" i="6"/>
  <c r="O42" i="6"/>
  <c r="O54" i="6"/>
  <c r="O43" i="6"/>
  <c r="O39" i="6"/>
  <c r="O37" i="6"/>
  <c r="O35" i="6"/>
  <c r="O50" i="6"/>
  <c r="O38" i="6"/>
  <c r="O36" i="6"/>
  <c r="O27" i="6"/>
  <c r="O26" i="6"/>
  <c r="O25" i="6"/>
  <c r="O24" i="6"/>
  <c r="O23" i="6"/>
  <c r="O52" i="6"/>
  <c r="O44" i="6"/>
  <c r="O34" i="6"/>
  <c r="O33" i="6"/>
  <c r="O30" i="6"/>
  <c r="O41" i="6"/>
  <c r="O19" i="6"/>
  <c r="O20" i="6"/>
  <c r="O18" i="6"/>
  <c r="C74" i="6"/>
  <c r="M55" i="6"/>
  <c r="M51" i="6"/>
  <c r="M54" i="6"/>
  <c r="M44" i="6"/>
  <c r="M57" i="6"/>
  <c r="M52" i="6"/>
  <c r="M43" i="6"/>
  <c r="M42" i="6"/>
  <c r="M34" i="6"/>
  <c r="M33" i="6"/>
  <c r="M46" i="6"/>
  <c r="M40" i="6"/>
  <c r="M27" i="6"/>
  <c r="M26" i="6"/>
  <c r="M25" i="6"/>
  <c r="M24" i="6"/>
  <c r="M23" i="6"/>
  <c r="M53" i="6"/>
  <c r="M45" i="6"/>
  <c r="M41" i="6"/>
  <c r="M20" i="6"/>
  <c r="M56" i="6"/>
  <c r="M36" i="6"/>
  <c r="M39" i="6"/>
  <c r="M35" i="6"/>
  <c r="M19" i="6"/>
  <c r="M18" i="6"/>
  <c r="M50" i="6"/>
  <c r="M38" i="6"/>
  <c r="M30" i="6"/>
  <c r="M37" i="6"/>
  <c r="C84" i="6"/>
  <c r="W57" i="6"/>
  <c r="W53" i="6"/>
  <c r="W46" i="6"/>
  <c r="W54" i="6"/>
  <c r="W56" i="6"/>
  <c r="W51" i="6"/>
  <c r="W43" i="6"/>
  <c r="W40" i="6"/>
  <c r="W52" i="6"/>
  <c r="W45" i="6"/>
  <c r="W39" i="6"/>
  <c r="W38" i="6"/>
  <c r="W37" i="6"/>
  <c r="W36" i="6"/>
  <c r="W35" i="6"/>
  <c r="W32" i="6"/>
  <c r="W55" i="6"/>
  <c r="W41" i="6"/>
  <c r="W50" i="6"/>
  <c r="W42" i="6"/>
  <c r="W33" i="6"/>
  <c r="W30" i="6"/>
  <c r="W27" i="6"/>
  <c r="W25" i="6"/>
  <c r="W23" i="6"/>
  <c r="W19" i="6"/>
  <c r="W44" i="6"/>
  <c r="W26" i="6"/>
  <c r="W24" i="6"/>
  <c r="W20" i="6"/>
  <c r="W28" i="6"/>
  <c r="W34" i="6"/>
  <c r="W18" i="6"/>
  <c r="H97" i="6"/>
  <c r="AJ56" i="6"/>
  <c r="AJ52" i="6"/>
  <c r="AJ54" i="6"/>
  <c r="AJ46" i="6"/>
  <c r="AJ45" i="6"/>
  <c r="AJ57" i="6"/>
  <c r="AJ43" i="6"/>
  <c r="AJ39" i="6"/>
  <c r="AJ55" i="6"/>
  <c r="AJ51" i="6"/>
  <c r="AJ40" i="6"/>
  <c r="AJ28" i="6"/>
  <c r="AJ50" i="6"/>
  <c r="AJ33" i="6"/>
  <c r="AJ41" i="6"/>
  <c r="AJ30" i="6"/>
  <c r="AJ53" i="6"/>
  <c r="AJ44" i="6"/>
  <c r="AJ38" i="6"/>
  <c r="AJ34" i="6"/>
  <c r="AJ19" i="6"/>
  <c r="AJ42" i="6"/>
  <c r="AJ37" i="6"/>
  <c r="AJ32" i="6"/>
  <c r="AJ25" i="6"/>
  <c r="AJ23" i="6"/>
  <c r="AJ36" i="6"/>
  <c r="AJ26" i="6"/>
  <c r="AJ20" i="6"/>
  <c r="AJ35" i="6"/>
  <c r="AJ18" i="6"/>
  <c r="AJ27" i="6"/>
  <c r="AJ24" i="6"/>
  <c r="H99" i="6"/>
  <c r="AL54" i="6"/>
  <c r="AL50" i="6"/>
  <c r="AL55" i="6"/>
  <c r="AL56" i="6"/>
  <c r="AL51" i="6"/>
  <c r="AL43" i="6"/>
  <c r="AL46" i="6"/>
  <c r="AL45" i="6"/>
  <c r="AL41" i="6"/>
  <c r="AL33" i="6"/>
  <c r="AL26" i="6"/>
  <c r="AL25" i="6"/>
  <c r="AL24" i="6"/>
  <c r="AL23" i="6"/>
  <c r="AL57" i="6"/>
  <c r="AL52" i="6"/>
  <c r="AL42" i="6"/>
  <c r="AL39" i="6"/>
  <c r="AL53" i="6"/>
  <c r="AL44" i="6"/>
  <c r="AL19" i="6"/>
  <c r="AL37" i="6"/>
  <c r="AL30" i="6"/>
  <c r="AL36" i="6"/>
  <c r="AL18" i="6"/>
  <c r="AL40" i="6"/>
  <c r="AL35" i="6"/>
  <c r="AL27" i="6"/>
  <c r="AL20" i="6"/>
  <c r="AL34" i="6"/>
  <c r="AL38" i="6"/>
  <c r="AE34" i="6"/>
  <c r="AE38" i="6"/>
  <c r="AE37" i="6"/>
  <c r="AE36" i="6"/>
  <c r="AE35" i="6"/>
  <c r="AE27" i="6"/>
  <c r="AE32" i="6"/>
  <c r="AE25" i="6"/>
  <c r="AE23" i="6"/>
  <c r="AE19" i="6"/>
  <c r="AE18" i="6"/>
  <c r="AE28" i="6"/>
  <c r="AE33" i="6"/>
  <c r="AE30" i="6"/>
  <c r="AE26" i="6"/>
  <c r="AE24" i="6"/>
  <c r="AE20" i="6"/>
  <c r="M22" i="6"/>
  <c r="AI22" i="6"/>
  <c r="O29" i="6"/>
  <c r="AI29" i="6"/>
  <c r="G57" i="6"/>
  <c r="G53" i="6"/>
  <c r="G54" i="6"/>
  <c r="G46" i="6"/>
  <c r="G52" i="6"/>
  <c r="G43" i="6"/>
  <c r="G40" i="6"/>
  <c r="G50" i="6"/>
  <c r="G39" i="6"/>
  <c r="G38" i="6"/>
  <c r="G37" i="6"/>
  <c r="G36" i="6"/>
  <c r="G35" i="6"/>
  <c r="G28" i="6"/>
  <c r="G42" i="6"/>
  <c r="G33" i="6"/>
  <c r="G44" i="6"/>
  <c r="G34" i="6"/>
  <c r="G30" i="6"/>
  <c r="C68" i="6"/>
  <c r="G55" i="6"/>
  <c r="G56" i="6"/>
  <c r="G41" i="6"/>
  <c r="G27" i="6"/>
  <c r="G25" i="6"/>
  <c r="G23" i="6"/>
  <c r="G20" i="6"/>
  <c r="G51" i="6"/>
  <c r="G45" i="6"/>
  <c r="G26" i="6"/>
  <c r="G19" i="6"/>
  <c r="G18" i="6"/>
  <c r="G32" i="6"/>
  <c r="G24" i="6"/>
  <c r="H95" i="6"/>
  <c r="AH54" i="6"/>
  <c r="AH50" i="6"/>
  <c r="AH56" i="6"/>
  <c r="AH57" i="6"/>
  <c r="AH52" i="6"/>
  <c r="AH43" i="6"/>
  <c r="AH55" i="6"/>
  <c r="AH53" i="6"/>
  <c r="AH41" i="6"/>
  <c r="AH33" i="6"/>
  <c r="AH44" i="6"/>
  <c r="AH38" i="6"/>
  <c r="AH37" i="6"/>
  <c r="AH36" i="6"/>
  <c r="AH35" i="6"/>
  <c r="AH34" i="6"/>
  <c r="AH30" i="6"/>
  <c r="AH26" i="6"/>
  <c r="AH25" i="6"/>
  <c r="AH24" i="6"/>
  <c r="AH23" i="6"/>
  <c r="AH42" i="6"/>
  <c r="AH39" i="6"/>
  <c r="AH27" i="6"/>
  <c r="AH20" i="6"/>
  <c r="AH19" i="6"/>
  <c r="AH46" i="6"/>
  <c r="AH28" i="6"/>
  <c r="AH18" i="6"/>
  <c r="AH51" i="6"/>
  <c r="AH45" i="6"/>
  <c r="AH32" i="6"/>
  <c r="AH40" i="6"/>
  <c r="C89" i="6"/>
  <c r="AB57" i="6"/>
  <c r="AB53" i="6"/>
  <c r="AB46" i="6"/>
  <c r="AB56" i="6"/>
  <c r="AB52" i="6"/>
  <c r="AB40" i="6"/>
  <c r="AB50" i="6"/>
  <c r="AB43" i="6"/>
  <c r="AB34" i="6"/>
  <c r="AB33" i="6"/>
  <c r="AB30" i="6"/>
  <c r="AB44" i="6"/>
  <c r="AB41" i="6"/>
  <c r="AB27" i="6"/>
  <c r="AB20" i="6"/>
  <c r="AB36" i="6"/>
  <c r="AB26" i="6"/>
  <c r="AB24" i="6"/>
  <c r="AB51" i="6"/>
  <c r="AB54" i="6"/>
  <c r="AB39" i="6"/>
  <c r="AB35" i="6"/>
  <c r="AB55" i="6"/>
  <c r="AB38" i="6"/>
  <c r="AB28" i="6"/>
  <c r="AB25" i="6"/>
  <c r="AB23" i="6"/>
  <c r="AB19" i="6"/>
  <c r="AB18" i="6"/>
  <c r="AB42" i="6"/>
  <c r="AB32" i="6"/>
  <c r="AB29" i="6"/>
  <c r="AB37" i="6"/>
  <c r="AB45" i="6"/>
  <c r="R56" i="6"/>
  <c r="R52" i="6"/>
  <c r="R54" i="6"/>
  <c r="R45" i="6"/>
  <c r="C79" i="6"/>
  <c r="R53" i="6"/>
  <c r="R50" i="6"/>
  <c r="R43" i="6"/>
  <c r="R39" i="6"/>
  <c r="R38" i="6"/>
  <c r="R37" i="6"/>
  <c r="R36" i="6"/>
  <c r="R35" i="6"/>
  <c r="R55" i="6"/>
  <c r="R44" i="6"/>
  <c r="R40" i="6"/>
  <c r="R57" i="6"/>
  <c r="R51" i="6"/>
  <c r="R34" i="6"/>
  <c r="R30" i="6"/>
  <c r="R42" i="6"/>
  <c r="R33" i="6"/>
  <c r="R18" i="6"/>
  <c r="R32" i="6"/>
  <c r="R28" i="6"/>
  <c r="R26" i="6"/>
  <c r="R24" i="6"/>
  <c r="R20" i="6"/>
  <c r="R19" i="6"/>
  <c r="R46" i="6"/>
  <c r="R41" i="6"/>
  <c r="R25" i="6"/>
  <c r="R27" i="6"/>
  <c r="R22" i="6"/>
  <c r="R23" i="6"/>
  <c r="AA56" i="6"/>
  <c r="AA52" i="6"/>
  <c r="AA55" i="6"/>
  <c r="AA57" i="6"/>
  <c r="AA51" i="6"/>
  <c r="AA45" i="6"/>
  <c r="AA50" i="6"/>
  <c r="AA39" i="6"/>
  <c r="AA38" i="6"/>
  <c r="AA37" i="6"/>
  <c r="AA36" i="6"/>
  <c r="AA35" i="6"/>
  <c r="AA27" i="6"/>
  <c r="C88" i="6"/>
  <c r="AA44" i="6"/>
  <c r="AA42" i="6"/>
  <c r="AA46" i="6"/>
  <c r="AA40" i="6"/>
  <c r="AA54" i="6"/>
  <c r="AA26" i="6"/>
  <c r="AA25" i="6"/>
  <c r="AA24" i="6"/>
  <c r="AA23" i="6"/>
  <c r="AA43" i="6"/>
  <c r="AA41" i="6"/>
  <c r="AA20" i="6"/>
  <c r="AA18" i="6"/>
  <c r="AA53" i="6"/>
  <c r="AA34" i="6"/>
  <c r="AA19" i="6"/>
  <c r="AA33" i="6"/>
  <c r="AA30" i="6"/>
  <c r="X54" i="6"/>
  <c r="X50" i="6"/>
  <c r="X55" i="6"/>
  <c r="X46" i="6"/>
  <c r="X43" i="6"/>
  <c r="X57" i="6"/>
  <c r="X44" i="6"/>
  <c r="X41" i="6"/>
  <c r="X30" i="6"/>
  <c r="X51" i="6"/>
  <c r="X40" i="6"/>
  <c r="X20" i="6"/>
  <c r="X52" i="6"/>
  <c r="X34" i="6"/>
  <c r="X53" i="6"/>
  <c r="X45" i="6"/>
  <c r="X42" i="6"/>
  <c r="X33" i="6"/>
  <c r="X32" i="6"/>
  <c r="X28" i="6"/>
  <c r="X37" i="6"/>
  <c r="X19" i="6"/>
  <c r="X36" i="6"/>
  <c r="X26" i="6"/>
  <c r="X24" i="6"/>
  <c r="X56" i="6"/>
  <c r="X39" i="6"/>
  <c r="X35" i="6"/>
  <c r="X18" i="6"/>
  <c r="X38" i="6"/>
  <c r="X27" i="6"/>
  <c r="X23" i="6"/>
  <c r="X25" i="6"/>
  <c r="C80" i="6"/>
  <c r="S57" i="6"/>
  <c r="S53" i="6"/>
  <c r="S54" i="6"/>
  <c r="S55" i="6"/>
  <c r="S50" i="6"/>
  <c r="S46" i="6"/>
  <c r="S44" i="6"/>
  <c r="S40" i="6"/>
  <c r="S41" i="6"/>
  <c r="S45" i="6"/>
  <c r="S38" i="6"/>
  <c r="S36" i="6"/>
  <c r="S32" i="6"/>
  <c r="S56" i="6"/>
  <c r="S43" i="6"/>
  <c r="S39" i="6"/>
  <c r="S37" i="6"/>
  <c r="S35" i="6"/>
  <c r="S51" i="6"/>
  <c r="S34" i="6"/>
  <c r="S28" i="6"/>
  <c r="S26" i="6"/>
  <c r="S24" i="6"/>
  <c r="S20" i="6"/>
  <c r="S19" i="6"/>
  <c r="S42" i="6"/>
  <c r="S33" i="6"/>
  <c r="S30" i="6"/>
  <c r="S27" i="6"/>
  <c r="S25" i="6"/>
  <c r="S23" i="6"/>
  <c r="S52" i="6"/>
  <c r="S18" i="6"/>
  <c r="W22" i="6"/>
  <c r="AE29" i="6"/>
  <c r="AA22" i="6"/>
  <c r="AB22" i="6"/>
  <c r="Q15" i="6"/>
  <c r="AL15" i="6"/>
  <c r="R15" i="6"/>
  <c r="S15" i="6"/>
  <c r="AA32" i="6"/>
  <c r="C86" i="6"/>
  <c r="Y55" i="6"/>
  <c r="Y51" i="6"/>
  <c r="Y54" i="6"/>
  <c r="Y56" i="6"/>
  <c r="Y50" i="6"/>
  <c r="Y44" i="6"/>
  <c r="Y53" i="6"/>
  <c r="Y45" i="6"/>
  <c r="Y42" i="6"/>
  <c r="Y34" i="6"/>
  <c r="Y33" i="6"/>
  <c r="Y41" i="6"/>
  <c r="Y27" i="6"/>
  <c r="Y26" i="6"/>
  <c r="Y25" i="6"/>
  <c r="Y24" i="6"/>
  <c r="Y23" i="6"/>
  <c r="Y43" i="6"/>
  <c r="Y38" i="6"/>
  <c r="Y36" i="6"/>
  <c r="Y30" i="6"/>
  <c r="Y57" i="6"/>
  <c r="Y39" i="6"/>
  <c r="Y37" i="6"/>
  <c r="Y35" i="6"/>
  <c r="Y19" i="6"/>
  <c r="Y46" i="6"/>
  <c r="Y40" i="6"/>
  <c r="Y20" i="6"/>
  <c r="Y18" i="6"/>
  <c r="Y52" i="6"/>
  <c r="C69" i="6"/>
  <c r="H54" i="6"/>
  <c r="H50" i="6"/>
  <c r="H55" i="6"/>
  <c r="H43" i="6"/>
  <c r="H51" i="6"/>
  <c r="H44" i="6"/>
  <c r="H41" i="6"/>
  <c r="H30" i="6"/>
  <c r="H45" i="6"/>
  <c r="H40" i="6"/>
  <c r="H32" i="6"/>
  <c r="H56" i="6"/>
  <c r="H46" i="6"/>
  <c r="H39" i="6"/>
  <c r="H37" i="6"/>
  <c r="H35" i="6"/>
  <c r="H57" i="6"/>
  <c r="H38" i="6"/>
  <c r="H36" i="6"/>
  <c r="H53" i="6"/>
  <c r="H42" i="6"/>
  <c r="H33" i="6"/>
  <c r="H28" i="6"/>
  <c r="H27" i="6"/>
  <c r="H25" i="6"/>
  <c r="H23" i="6"/>
  <c r="H20" i="6"/>
  <c r="H52" i="6"/>
  <c r="H26" i="6"/>
  <c r="H24" i="6"/>
  <c r="H19" i="6"/>
  <c r="H18" i="6"/>
  <c r="H34" i="6"/>
  <c r="K57" i="6"/>
  <c r="K53" i="6"/>
  <c r="K56" i="6"/>
  <c r="C72" i="6"/>
  <c r="K52" i="6"/>
  <c r="K46" i="6"/>
  <c r="K55" i="6"/>
  <c r="K50" i="6"/>
  <c r="K40" i="6"/>
  <c r="K44" i="6"/>
  <c r="K34" i="6"/>
  <c r="K33" i="6"/>
  <c r="K30" i="6"/>
  <c r="K45" i="6"/>
  <c r="K38" i="6"/>
  <c r="K36" i="6"/>
  <c r="K32" i="6"/>
  <c r="K51" i="6"/>
  <c r="K42" i="6"/>
  <c r="K39" i="6"/>
  <c r="K37" i="6"/>
  <c r="K35" i="6"/>
  <c r="K54" i="6"/>
  <c r="K41" i="6"/>
  <c r="K26" i="6"/>
  <c r="K24" i="6"/>
  <c r="K20" i="6"/>
  <c r="K43" i="6"/>
  <c r="K23" i="6"/>
  <c r="K18" i="6"/>
  <c r="K27" i="6"/>
  <c r="K19" i="6"/>
  <c r="K28" i="6"/>
  <c r="K25" i="6"/>
  <c r="C70" i="6"/>
  <c r="I55" i="6"/>
  <c r="I51" i="6"/>
  <c r="I54" i="6"/>
  <c r="I56" i="6"/>
  <c r="I50" i="6"/>
  <c r="I44" i="6"/>
  <c r="I45" i="6"/>
  <c r="I42" i="6"/>
  <c r="I34" i="6"/>
  <c r="I33" i="6"/>
  <c r="I53" i="6"/>
  <c r="I41" i="6"/>
  <c r="I27" i="6"/>
  <c r="I26" i="6"/>
  <c r="I25" i="6"/>
  <c r="I24" i="6"/>
  <c r="I23" i="6"/>
  <c r="I52" i="6"/>
  <c r="I40" i="6"/>
  <c r="I20" i="6"/>
  <c r="I46" i="6"/>
  <c r="I43" i="6"/>
  <c r="I37" i="6"/>
  <c r="I30" i="6"/>
  <c r="I57" i="6"/>
  <c r="I36" i="6"/>
  <c r="I19" i="6"/>
  <c r="I18" i="6"/>
  <c r="I39" i="6"/>
  <c r="I35" i="6"/>
  <c r="I38" i="6"/>
  <c r="T54" i="6"/>
  <c r="T50" i="6"/>
  <c r="T55" i="6"/>
  <c r="T56" i="6"/>
  <c r="T51" i="6"/>
  <c r="T43" i="6"/>
  <c r="T52" i="6"/>
  <c r="T45" i="6"/>
  <c r="T41" i="6"/>
  <c r="T30" i="6"/>
  <c r="C81" i="6"/>
  <c r="T53" i="6"/>
  <c r="T46" i="6"/>
  <c r="T42" i="6"/>
  <c r="T20" i="6"/>
  <c r="T40" i="6"/>
  <c r="T33" i="6"/>
  <c r="T34" i="6"/>
  <c r="T27" i="6"/>
  <c r="T26" i="6"/>
  <c r="T25" i="6"/>
  <c r="T24" i="6"/>
  <c r="T23" i="6"/>
  <c r="T57" i="6"/>
  <c r="T38" i="6"/>
  <c r="T37" i="6"/>
  <c r="T36" i="6"/>
  <c r="T18" i="6"/>
  <c r="T44" i="6"/>
  <c r="T39" i="6"/>
  <c r="T35" i="6"/>
  <c r="T19" i="6"/>
  <c r="AD55" i="6"/>
  <c r="AD51" i="6"/>
  <c r="C91" i="6"/>
  <c r="AD54" i="6"/>
  <c r="AD46" i="6"/>
  <c r="AD44" i="6"/>
  <c r="AD43" i="6"/>
  <c r="AD42" i="6"/>
  <c r="AD34" i="6"/>
  <c r="AD33" i="6"/>
  <c r="AD57" i="6"/>
  <c r="AD56" i="6"/>
  <c r="AD53" i="6"/>
  <c r="AD45" i="6"/>
  <c r="AD40" i="6"/>
  <c r="AD28" i="6"/>
  <c r="AD26" i="6"/>
  <c r="AD25" i="6"/>
  <c r="AD24" i="6"/>
  <c r="AD23" i="6"/>
  <c r="AD39" i="6"/>
  <c r="AD37" i="6"/>
  <c r="AD35" i="6"/>
  <c r="AD32" i="6"/>
  <c r="AD52" i="6"/>
  <c r="AD50" i="6"/>
  <c r="AD38" i="6"/>
  <c r="AD36" i="6"/>
  <c r="AD30" i="6"/>
  <c r="AD19" i="6"/>
  <c r="AD27" i="6"/>
  <c r="AD18" i="6"/>
  <c r="AD41" i="6"/>
  <c r="AD20" i="6"/>
  <c r="C93" i="6"/>
  <c r="C95" i="6" s="1"/>
  <c r="C97" i="6" s="1"/>
  <c r="AF56" i="6"/>
  <c r="AF52" i="6"/>
  <c r="AF54" i="6"/>
  <c r="AF55" i="6"/>
  <c r="AF50" i="6"/>
  <c r="AF45" i="6"/>
  <c r="AF51" i="6"/>
  <c r="AF44" i="6"/>
  <c r="AF39" i="6"/>
  <c r="AF46" i="6"/>
  <c r="AF41" i="6"/>
  <c r="AF27" i="6"/>
  <c r="AF53" i="6"/>
  <c r="AF30" i="6"/>
  <c r="AF43" i="6"/>
  <c r="AF40" i="6"/>
  <c r="AF33" i="6"/>
  <c r="AF26" i="6"/>
  <c r="AF25" i="6"/>
  <c r="AF24" i="6"/>
  <c r="AF23" i="6"/>
  <c r="AF35" i="6"/>
  <c r="AF38" i="6"/>
  <c r="AF34" i="6"/>
  <c r="AF20" i="6"/>
  <c r="AF42" i="6"/>
  <c r="AF37" i="6"/>
  <c r="AF57" i="6"/>
  <c r="AF36" i="6"/>
  <c r="AF19" i="6"/>
  <c r="AF18" i="6"/>
  <c r="C82" i="6"/>
  <c r="U55" i="6"/>
  <c r="U51" i="6"/>
  <c r="U56" i="6"/>
  <c r="U57" i="6"/>
  <c r="U52" i="6"/>
  <c r="U44" i="6"/>
  <c r="U54" i="6"/>
  <c r="U46" i="6"/>
  <c r="U42" i="6"/>
  <c r="U34" i="6"/>
  <c r="U33" i="6"/>
  <c r="U43" i="6"/>
  <c r="U27" i="6"/>
  <c r="U26" i="6"/>
  <c r="U25" i="6"/>
  <c r="U24" i="6"/>
  <c r="U23" i="6"/>
  <c r="U39" i="6"/>
  <c r="U37" i="6"/>
  <c r="U35" i="6"/>
  <c r="U41" i="6"/>
  <c r="U38" i="6"/>
  <c r="U36" i="6"/>
  <c r="U30" i="6"/>
  <c r="U19" i="6"/>
  <c r="U45" i="6"/>
  <c r="U50" i="6"/>
  <c r="U18" i="6"/>
  <c r="U53" i="6"/>
  <c r="U40" i="6"/>
  <c r="U20" i="6"/>
  <c r="G22" i="6"/>
  <c r="R29" i="6"/>
  <c r="AL29" i="6"/>
  <c r="T29" i="6"/>
  <c r="AJ29" i="6"/>
  <c r="AM31" i="6"/>
  <c r="AN31" i="6" s="1"/>
  <c r="C77" i="6"/>
  <c r="P54" i="6"/>
  <c r="P50" i="6"/>
  <c r="P56" i="6"/>
  <c r="P57" i="6"/>
  <c r="P52" i="6"/>
  <c r="P43" i="6"/>
  <c r="P51" i="6"/>
  <c r="P46" i="6"/>
  <c r="P41" i="6"/>
  <c r="P30" i="6"/>
  <c r="P45" i="6"/>
  <c r="P34" i="6"/>
  <c r="P33" i="6"/>
  <c r="P32" i="6"/>
  <c r="P53" i="6"/>
  <c r="P44" i="6"/>
  <c r="P40" i="6"/>
  <c r="P28" i="6"/>
  <c r="P39" i="6"/>
  <c r="P35" i="6"/>
  <c r="P27" i="6"/>
  <c r="P25" i="6"/>
  <c r="P23" i="6"/>
  <c r="P55" i="6"/>
  <c r="P38" i="6"/>
  <c r="P42" i="6"/>
  <c r="P37" i="6"/>
  <c r="P26" i="6"/>
  <c r="P24" i="6"/>
  <c r="P20" i="6"/>
  <c r="P19" i="6"/>
  <c r="P18" i="6"/>
  <c r="P36" i="6"/>
  <c r="C71" i="6"/>
  <c r="J56" i="6"/>
  <c r="J52" i="6"/>
  <c r="J55" i="6"/>
  <c r="J57" i="6"/>
  <c r="J51" i="6"/>
  <c r="J45" i="6"/>
  <c r="J54" i="6"/>
  <c r="J53" i="6"/>
  <c r="J46" i="6"/>
  <c r="J39" i="6"/>
  <c r="J38" i="6"/>
  <c r="J37" i="6"/>
  <c r="J36" i="6"/>
  <c r="J35" i="6"/>
  <c r="J42" i="6"/>
  <c r="J50" i="6"/>
  <c r="J41" i="6"/>
  <c r="J34" i="6"/>
  <c r="J30" i="6"/>
  <c r="J43" i="6"/>
  <c r="J33" i="6"/>
  <c r="J27" i="6"/>
  <c r="J26" i="6"/>
  <c r="J25" i="6"/>
  <c r="J24" i="6"/>
  <c r="J23" i="6"/>
  <c r="J19" i="6"/>
  <c r="J18" i="6"/>
  <c r="J44" i="6"/>
  <c r="J40" i="6"/>
  <c r="J20" i="6"/>
  <c r="C75" i="6"/>
  <c r="N56" i="6"/>
  <c r="N52" i="6"/>
  <c r="N54" i="6"/>
  <c r="N55" i="6"/>
  <c r="N50" i="6"/>
  <c r="N45" i="6"/>
  <c r="N44" i="6"/>
  <c r="N39" i="6"/>
  <c r="N38" i="6"/>
  <c r="N37" i="6"/>
  <c r="N36" i="6"/>
  <c r="N35" i="6"/>
  <c r="N57" i="6"/>
  <c r="N51" i="6"/>
  <c r="N43" i="6"/>
  <c r="N41" i="6"/>
  <c r="N28" i="6"/>
  <c r="N42" i="6"/>
  <c r="N33" i="6"/>
  <c r="N34" i="6"/>
  <c r="N32" i="6"/>
  <c r="N30" i="6"/>
  <c r="N40" i="6"/>
  <c r="N20" i="6"/>
  <c r="N19" i="6"/>
  <c r="N18" i="6"/>
  <c r="N27" i="6"/>
  <c r="N25" i="6"/>
  <c r="N23" i="6"/>
  <c r="N53" i="6"/>
  <c r="N46" i="6"/>
  <c r="N24" i="6"/>
  <c r="N26" i="6"/>
  <c r="L54" i="6"/>
  <c r="L50" i="6"/>
  <c r="C73" i="6"/>
  <c r="L57" i="6"/>
  <c r="L53" i="6"/>
  <c r="L43" i="6"/>
  <c r="L56" i="6"/>
  <c r="L41" i="6"/>
  <c r="L30" i="6"/>
  <c r="L52" i="6"/>
  <c r="L39" i="6"/>
  <c r="L38" i="6"/>
  <c r="L37" i="6"/>
  <c r="L36" i="6"/>
  <c r="L35" i="6"/>
  <c r="L44" i="6"/>
  <c r="L40" i="6"/>
  <c r="L55" i="6"/>
  <c r="L46" i="6"/>
  <c r="L26" i="6"/>
  <c r="L24" i="6"/>
  <c r="L51" i="6"/>
  <c r="L20" i="6"/>
  <c r="L45" i="6"/>
  <c r="L34" i="6"/>
  <c r="L32" i="6"/>
  <c r="L28" i="6"/>
  <c r="L27" i="6"/>
  <c r="L25" i="6"/>
  <c r="L23" i="6"/>
  <c r="L19" i="6"/>
  <c r="L18" i="6"/>
  <c r="L33" i="6"/>
  <c r="L42" i="6"/>
  <c r="V56" i="6"/>
  <c r="V52" i="6"/>
  <c r="V57" i="6"/>
  <c r="C83" i="6"/>
  <c r="V53" i="6"/>
  <c r="V45" i="6"/>
  <c r="V55" i="6"/>
  <c r="V39" i="6"/>
  <c r="V38" i="6"/>
  <c r="V37" i="6"/>
  <c r="V36" i="6"/>
  <c r="V35" i="6"/>
  <c r="V54" i="6"/>
  <c r="V34" i="6"/>
  <c r="V33" i="6"/>
  <c r="V30" i="6"/>
  <c r="V28" i="6"/>
  <c r="V50" i="6"/>
  <c r="V44" i="6"/>
  <c r="V42" i="6"/>
  <c r="V51" i="6"/>
  <c r="V46" i="6"/>
  <c r="V40" i="6"/>
  <c r="V20" i="6"/>
  <c r="V32" i="6"/>
  <c r="V18" i="6"/>
  <c r="V43" i="6"/>
  <c r="V41" i="6"/>
  <c r="V27" i="6"/>
  <c r="V25" i="6"/>
  <c r="V23" i="6"/>
  <c r="V19" i="6"/>
  <c r="V24" i="6"/>
  <c r="V26" i="6"/>
  <c r="AG57" i="6"/>
  <c r="AG53" i="6"/>
  <c r="AG46" i="6"/>
  <c r="C94" i="6"/>
  <c r="C96" i="6" s="1"/>
  <c r="C98" i="6" s="1"/>
  <c r="AG55" i="6"/>
  <c r="AG56" i="6"/>
  <c r="AG51" i="6"/>
  <c r="AG54" i="6"/>
  <c r="AG45" i="6"/>
  <c r="AG40" i="6"/>
  <c r="AG30" i="6"/>
  <c r="AG52" i="6"/>
  <c r="AG42" i="6"/>
  <c r="AG33" i="6"/>
  <c r="AG20" i="6"/>
  <c r="AG44" i="6"/>
  <c r="AG41" i="6"/>
  <c r="AG38" i="6"/>
  <c r="AG36" i="6"/>
  <c r="AG34" i="6"/>
  <c r="AG37" i="6"/>
  <c r="AG35" i="6"/>
  <c r="AG39" i="6"/>
  <c r="AG27" i="6"/>
  <c r="AG26" i="6"/>
  <c r="AG24" i="6"/>
  <c r="AG50" i="6"/>
  <c r="AG19" i="6"/>
  <c r="AG18" i="6"/>
  <c r="AG25" i="6"/>
  <c r="AG43" i="6"/>
  <c r="AG23" i="6"/>
  <c r="H96" i="6"/>
  <c r="AI55" i="6"/>
  <c r="AI51" i="6"/>
  <c r="AI57" i="6"/>
  <c r="AI53" i="6"/>
  <c r="AI44" i="6"/>
  <c r="AI56" i="6"/>
  <c r="AI50" i="6"/>
  <c r="AI42" i="6"/>
  <c r="AI38" i="6"/>
  <c r="AI37" i="6"/>
  <c r="AI36" i="6"/>
  <c r="AI35" i="6"/>
  <c r="AI34" i="6"/>
  <c r="AI27" i="6"/>
  <c r="AI39" i="6"/>
  <c r="AI54" i="6"/>
  <c r="AI43" i="6"/>
  <c r="AI40" i="6"/>
  <c r="AI46" i="6"/>
  <c r="AI45" i="6"/>
  <c r="AI32" i="6"/>
  <c r="AI28" i="6"/>
  <c r="AI26" i="6"/>
  <c r="AI24" i="6"/>
  <c r="AI20" i="6"/>
  <c r="AI18" i="6"/>
  <c r="AI52" i="6"/>
  <c r="AI33" i="6"/>
  <c r="AI30" i="6"/>
  <c r="AI19" i="6"/>
  <c r="AI41" i="6"/>
  <c r="AI25" i="6"/>
  <c r="AI23" i="6"/>
  <c r="AK57" i="6"/>
  <c r="AK53" i="6"/>
  <c r="AK46" i="6"/>
  <c r="AK54" i="6"/>
  <c r="AK55" i="6"/>
  <c r="AK50" i="6"/>
  <c r="AK42" i="6"/>
  <c r="AK52" i="6"/>
  <c r="AK44" i="6"/>
  <c r="AK40" i="6"/>
  <c r="AK30" i="6"/>
  <c r="H98" i="6"/>
  <c r="AK43" i="6"/>
  <c r="AK41" i="6"/>
  <c r="AK27" i="6"/>
  <c r="AK20" i="6"/>
  <c r="AK37" i="6"/>
  <c r="AK35" i="6"/>
  <c r="AK51" i="6"/>
  <c r="AK38" i="6"/>
  <c r="AK36" i="6"/>
  <c r="AK34" i="6"/>
  <c r="AK26" i="6"/>
  <c r="AK25" i="6"/>
  <c r="AK24" i="6"/>
  <c r="AK23" i="6"/>
  <c r="AK33" i="6"/>
  <c r="AK45" i="6"/>
  <c r="AK56" i="6"/>
  <c r="AK18" i="6"/>
  <c r="AK39" i="6"/>
  <c r="AK19" i="6"/>
  <c r="AC22" i="6"/>
  <c r="AH29" i="6"/>
  <c r="L29" i="6"/>
  <c r="AD29" i="6"/>
  <c r="W29" i="6"/>
  <c r="S29" i="6"/>
  <c r="AK29" i="6"/>
  <c r="Z57" i="6"/>
  <c r="Z53" i="6"/>
  <c r="Z46" i="6"/>
  <c r="Z42" i="6"/>
  <c r="Z54" i="6"/>
  <c r="Z50" i="6"/>
  <c r="Z43" i="6"/>
  <c r="Z39" i="6"/>
  <c r="C87" i="6"/>
  <c r="Z55" i="6"/>
  <c r="Z51" i="6"/>
  <c r="Z44" i="6"/>
  <c r="Z40" i="6"/>
  <c r="Z56" i="6"/>
  <c r="Z52" i="6"/>
  <c r="Z45" i="6"/>
  <c r="Z41" i="6"/>
  <c r="Z38" i="6"/>
  <c r="Z35" i="6"/>
  <c r="Z36" i="6"/>
  <c r="Z37" i="6"/>
  <c r="Z33" i="6"/>
  <c r="Z30" i="6"/>
  <c r="Z24" i="6"/>
  <c r="Z18" i="6"/>
  <c r="Z32" i="6"/>
  <c r="Z26" i="6"/>
  <c r="Z19" i="6"/>
  <c r="Z34" i="6"/>
  <c r="Z27" i="6"/>
  <c r="Z25" i="6"/>
  <c r="Z29" i="6"/>
  <c r="Z28" i="6"/>
  <c r="Z23" i="6"/>
  <c r="Z20" i="6"/>
  <c r="F100" i="6"/>
  <c r="Z15" i="6"/>
  <c r="F21" i="6"/>
  <c r="I100" i="6"/>
  <c r="J100" i="5"/>
  <c r="K99" i="5" s="1"/>
  <c r="G100" i="5"/>
  <c r="H88" i="5" s="1"/>
  <c r="E100" i="5"/>
  <c r="F75" i="5" s="1"/>
  <c r="K96" i="5"/>
  <c r="L90" i="5"/>
  <c r="K90" i="5"/>
  <c r="L86" i="5"/>
  <c r="L85" i="5"/>
  <c r="L82" i="5"/>
  <c r="L81" i="5"/>
  <c r="L80" i="5"/>
  <c r="M79" i="5"/>
  <c r="K79" i="5"/>
  <c r="L76" i="5"/>
  <c r="K76" i="5"/>
  <c r="L75" i="5"/>
  <c r="L74" i="5"/>
  <c r="K73" i="5"/>
  <c r="L71" i="5"/>
  <c r="M69" i="5"/>
  <c r="K69" i="5"/>
  <c r="AN61" i="5"/>
  <c r="E32" i="5"/>
  <c r="D31" i="5"/>
  <c r="E22" i="5"/>
  <c r="AM17" i="5"/>
  <c r="E17" i="5"/>
  <c r="AM16" i="5"/>
  <c r="E16" i="5"/>
  <c r="AN16" i="5" s="1"/>
  <c r="AL11" i="5"/>
  <c r="AK11" i="5"/>
  <c r="AJ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4" i="4"/>
  <c r="H100" i="8" l="1"/>
  <c r="AI58" i="8"/>
  <c r="AI13" i="8"/>
  <c r="AI21" i="8"/>
  <c r="AI58" i="7"/>
  <c r="AI21" i="7"/>
  <c r="AI13" i="7"/>
  <c r="E15" i="5"/>
  <c r="E13" i="5" s="1"/>
  <c r="AD13" i="8"/>
  <c r="AB13" i="8"/>
  <c r="Z13" i="8"/>
  <c r="S13" i="8"/>
  <c r="AC13" i="8"/>
  <c r="H13" i="8"/>
  <c r="AC58" i="8"/>
  <c r="AG13" i="8"/>
  <c r="I21" i="8"/>
  <c r="AF13" i="8"/>
  <c r="J13" i="8"/>
  <c r="N13" i="8"/>
  <c r="N58" i="8"/>
  <c r="N21" i="8"/>
  <c r="AD21" i="8"/>
  <c r="X13" i="8"/>
  <c r="H21" i="8"/>
  <c r="H58" i="8"/>
  <c r="AD58" i="8"/>
  <c r="AH13" i="8"/>
  <c r="O13" i="8"/>
  <c r="R13" i="8"/>
  <c r="Y13" i="8"/>
  <c r="AC21" i="8"/>
  <c r="M13" i="8"/>
  <c r="I58" i="8"/>
  <c r="AB58" i="8"/>
  <c r="U13" i="8"/>
  <c r="AA58" i="8"/>
  <c r="L13" i="8"/>
  <c r="AJ13" i="8"/>
  <c r="K13" i="8"/>
  <c r="Q13" i="8"/>
  <c r="Q58" i="8"/>
  <c r="T13" i="8"/>
  <c r="R58" i="8"/>
  <c r="W13" i="8"/>
  <c r="F13" i="8"/>
  <c r="AL13" i="8"/>
  <c r="V13" i="8"/>
  <c r="AE58" i="8"/>
  <c r="G58" i="8"/>
  <c r="U21" i="8"/>
  <c r="AK21" i="8"/>
  <c r="Y21" i="8"/>
  <c r="AG21" i="8"/>
  <c r="Q21" i="8"/>
  <c r="P21" i="8"/>
  <c r="AA13" i="8"/>
  <c r="L21" i="8"/>
  <c r="G13" i="8"/>
  <c r="X58" i="8"/>
  <c r="G21" i="8"/>
  <c r="AM32" i="8"/>
  <c r="AN32" i="8" s="1"/>
  <c r="AM34" i="8"/>
  <c r="AN34" i="8" s="1"/>
  <c r="AM30" i="8"/>
  <c r="AN30" i="8" s="1"/>
  <c r="AM26" i="8"/>
  <c r="AN26" i="8" s="1"/>
  <c r="AM23" i="8"/>
  <c r="AN23" i="8" s="1"/>
  <c r="AM42" i="8"/>
  <c r="AN42" i="8" s="1"/>
  <c r="AM39" i="8"/>
  <c r="AN39" i="8" s="1"/>
  <c r="AM56" i="8"/>
  <c r="AN56" i="8" s="1"/>
  <c r="AM57" i="8"/>
  <c r="AN57" i="8" s="1"/>
  <c r="P13" i="8"/>
  <c r="T58" i="8"/>
  <c r="I13" i="8"/>
  <c r="AK13" i="8"/>
  <c r="Z58" i="8"/>
  <c r="AF58" i="8"/>
  <c r="C95" i="8"/>
  <c r="AB21" i="8"/>
  <c r="S21" i="8"/>
  <c r="J58" i="8"/>
  <c r="Y58" i="8"/>
  <c r="O21" i="8"/>
  <c r="L58" i="8"/>
  <c r="R21" i="8"/>
  <c r="U58" i="8"/>
  <c r="W58" i="8"/>
  <c r="AM20" i="8"/>
  <c r="AN20" i="8" s="1"/>
  <c r="AM37" i="8"/>
  <c r="AN37" i="8" s="1"/>
  <c r="AM41" i="8"/>
  <c r="AN41" i="8" s="1"/>
  <c r="AM38" i="8"/>
  <c r="AN38" i="8" s="1"/>
  <c r="AM29" i="8"/>
  <c r="AN29" i="8" s="1"/>
  <c r="AM27" i="8"/>
  <c r="AN27" i="8" s="1"/>
  <c r="AM45" i="8"/>
  <c r="AN45" i="8" s="1"/>
  <c r="AM36" i="8"/>
  <c r="AN36" i="8" s="1"/>
  <c r="AM51" i="8"/>
  <c r="AN51" i="8" s="1"/>
  <c r="M21" i="8"/>
  <c r="AE21" i="8"/>
  <c r="AH58" i="8"/>
  <c r="K21" i="8"/>
  <c r="K58" i="8"/>
  <c r="AG58" i="8"/>
  <c r="AA21" i="8"/>
  <c r="E60" i="8"/>
  <c r="X21" i="8"/>
  <c r="W21" i="8"/>
  <c r="AM22" i="8"/>
  <c r="F21" i="8"/>
  <c r="AM19" i="8"/>
  <c r="AN19" i="8" s="1"/>
  <c r="F58" i="8"/>
  <c r="AM50" i="8"/>
  <c r="AM54" i="8"/>
  <c r="AN54" i="8" s="1"/>
  <c r="AM33" i="8"/>
  <c r="AN33" i="8" s="1"/>
  <c r="AM35" i="8"/>
  <c r="AN35" i="8" s="1"/>
  <c r="AM52" i="8"/>
  <c r="AN52" i="8" s="1"/>
  <c r="AM40" i="8"/>
  <c r="AN40" i="8" s="1"/>
  <c r="AM55" i="8"/>
  <c r="AN55" i="8" s="1"/>
  <c r="AE13" i="8"/>
  <c r="AH21" i="8"/>
  <c r="T21" i="8"/>
  <c r="M58" i="8"/>
  <c r="Z21" i="8"/>
  <c r="AF21" i="8"/>
  <c r="S58" i="8"/>
  <c r="AK58" i="8"/>
  <c r="V21" i="8"/>
  <c r="V58" i="8"/>
  <c r="O58" i="8"/>
  <c r="AJ21" i="8"/>
  <c r="AJ58" i="8"/>
  <c r="AM25" i="8"/>
  <c r="AN25" i="8" s="1"/>
  <c r="AM28" i="8"/>
  <c r="AN28" i="8" s="1"/>
  <c r="AM24" i="8"/>
  <c r="AN24" i="8" s="1"/>
  <c r="AM18" i="8"/>
  <c r="AN18" i="8" s="1"/>
  <c r="AM46" i="8"/>
  <c r="AN46" i="8" s="1"/>
  <c r="AM43" i="8"/>
  <c r="AN43" i="8" s="1"/>
  <c r="AM44" i="8"/>
  <c r="AN44" i="8" s="1"/>
  <c r="AM53" i="8"/>
  <c r="AN53" i="8" s="1"/>
  <c r="P58" i="8"/>
  <c r="J21" i="8"/>
  <c r="AL21" i="8"/>
  <c r="AL58" i="8"/>
  <c r="AM15" i="8"/>
  <c r="AN15" i="8" s="1"/>
  <c r="AK58" i="7"/>
  <c r="W13" i="7"/>
  <c r="T13" i="7"/>
  <c r="AK21" i="7"/>
  <c r="V13" i="7"/>
  <c r="AK13" i="7"/>
  <c r="Z13" i="7"/>
  <c r="W58" i="7"/>
  <c r="N13" i="7"/>
  <c r="G13" i="7"/>
  <c r="AI47" i="7"/>
  <c r="AA13" i="7"/>
  <c r="M13" i="7"/>
  <c r="AD13" i="7"/>
  <c r="AG13" i="7"/>
  <c r="AG21" i="7"/>
  <c r="G21" i="7"/>
  <c r="O13" i="7"/>
  <c r="AC13" i="7"/>
  <c r="L13" i="7"/>
  <c r="P13" i="7"/>
  <c r="I13" i="7"/>
  <c r="AH13" i="7"/>
  <c r="H21" i="7"/>
  <c r="AM46" i="7"/>
  <c r="AN46" i="7" s="1"/>
  <c r="AM33" i="7"/>
  <c r="AN33" i="7" s="1"/>
  <c r="AM53" i="7"/>
  <c r="AN53" i="7" s="1"/>
  <c r="AM30" i="7"/>
  <c r="AN30" i="7" s="1"/>
  <c r="AM44" i="7"/>
  <c r="AN44" i="7" s="1"/>
  <c r="AM55" i="7"/>
  <c r="AN55" i="7" s="1"/>
  <c r="X13" i="7"/>
  <c r="W21" i="7"/>
  <c r="N58" i="7"/>
  <c r="L21" i="7"/>
  <c r="T21" i="7"/>
  <c r="S21" i="7"/>
  <c r="AD21" i="7"/>
  <c r="M21" i="7"/>
  <c r="R13" i="7"/>
  <c r="Z21" i="7"/>
  <c r="H100" i="7"/>
  <c r="H13" i="7"/>
  <c r="N21" i="7"/>
  <c r="V58" i="7"/>
  <c r="O21" i="7"/>
  <c r="U21" i="7"/>
  <c r="U13" i="7"/>
  <c r="U58" i="7"/>
  <c r="AB13" i="7"/>
  <c r="AB21" i="7"/>
  <c r="AC21" i="7"/>
  <c r="AC58" i="7"/>
  <c r="P21" i="7"/>
  <c r="AM27" i="7"/>
  <c r="AN27" i="7" s="1"/>
  <c r="AM42" i="7"/>
  <c r="AN42" i="7" s="1"/>
  <c r="AM24" i="7"/>
  <c r="AN24" i="7" s="1"/>
  <c r="AM52" i="7"/>
  <c r="AN52" i="7" s="1"/>
  <c r="AF13" i="7"/>
  <c r="M58" i="7"/>
  <c r="S58" i="7"/>
  <c r="AE21" i="7"/>
  <c r="AG58" i="7"/>
  <c r="K13" i="7"/>
  <c r="AJ13" i="7"/>
  <c r="H58" i="7"/>
  <c r="O58" i="7"/>
  <c r="AB58" i="7"/>
  <c r="L58" i="7"/>
  <c r="AD58" i="7"/>
  <c r="T58" i="7"/>
  <c r="P58" i="7"/>
  <c r="AE58" i="7"/>
  <c r="G58" i="7"/>
  <c r="V21" i="7"/>
  <c r="S13" i="7"/>
  <c r="AA58" i="7"/>
  <c r="K21" i="7"/>
  <c r="AM37" i="7"/>
  <c r="AN37" i="7" s="1"/>
  <c r="AM36" i="7"/>
  <c r="AN36" i="7" s="1"/>
  <c r="AM35" i="7"/>
  <c r="AN35" i="7" s="1"/>
  <c r="AA21" i="7"/>
  <c r="AH21" i="7"/>
  <c r="AM29" i="7"/>
  <c r="AN29" i="7" s="1"/>
  <c r="Q21" i="7"/>
  <c r="AM23" i="7"/>
  <c r="AN23" i="7" s="1"/>
  <c r="Y21" i="7"/>
  <c r="J13" i="7"/>
  <c r="AE13" i="7"/>
  <c r="AL13" i="7"/>
  <c r="AM34" i="7"/>
  <c r="AN34" i="7" s="1"/>
  <c r="AM18" i="7"/>
  <c r="AN18" i="7" s="1"/>
  <c r="AM28" i="7"/>
  <c r="AN28" i="7" s="1"/>
  <c r="AM41" i="7"/>
  <c r="AN41" i="7" s="1"/>
  <c r="AM40" i="7"/>
  <c r="AN40" i="7" s="1"/>
  <c r="AM39" i="7"/>
  <c r="AN39" i="7" s="1"/>
  <c r="AM56" i="7"/>
  <c r="AN56" i="7" s="1"/>
  <c r="AM54" i="7"/>
  <c r="AN54" i="7" s="1"/>
  <c r="R58" i="7"/>
  <c r="Z58" i="7"/>
  <c r="AF21" i="7"/>
  <c r="AH58" i="7"/>
  <c r="I58" i="7"/>
  <c r="J58" i="7"/>
  <c r="F13" i="7"/>
  <c r="I21" i="7"/>
  <c r="AM20" i="7"/>
  <c r="AN20" i="7" s="1"/>
  <c r="AM19" i="7"/>
  <c r="AN19" i="7" s="1"/>
  <c r="AM38" i="7"/>
  <c r="AN38" i="7" s="1"/>
  <c r="AM45" i="7"/>
  <c r="AN45" i="7" s="1"/>
  <c r="AM26" i="7"/>
  <c r="AN26" i="7" s="1"/>
  <c r="AM25" i="7"/>
  <c r="AN25" i="7" s="1"/>
  <c r="AM43" i="7"/>
  <c r="AN43" i="7" s="1"/>
  <c r="AM51" i="7"/>
  <c r="AN51" i="7" s="1"/>
  <c r="AM57" i="7"/>
  <c r="AN57" i="7" s="1"/>
  <c r="Y13" i="7"/>
  <c r="X58" i="7"/>
  <c r="AJ58" i="7"/>
  <c r="C95" i="7"/>
  <c r="Y58" i="7"/>
  <c r="Q13" i="7"/>
  <c r="Q58" i="7"/>
  <c r="K58" i="7"/>
  <c r="J21" i="7"/>
  <c r="J47" i="7" s="1"/>
  <c r="AM15" i="7"/>
  <c r="AN15" i="7" s="1"/>
  <c r="AM22" i="7"/>
  <c r="F21" i="7"/>
  <c r="AJ21" i="7"/>
  <c r="AF58" i="7"/>
  <c r="E60" i="7"/>
  <c r="F58" i="7"/>
  <c r="AM50" i="7"/>
  <c r="AM32" i="7"/>
  <c r="AN32" i="7" s="1"/>
  <c r="X21" i="7"/>
  <c r="R21" i="7"/>
  <c r="AL21" i="7"/>
  <c r="AL58" i="7"/>
  <c r="AJ13" i="6"/>
  <c r="O13" i="6"/>
  <c r="AE58" i="6"/>
  <c r="AL13" i="6"/>
  <c r="I21" i="6"/>
  <c r="AM19" i="6"/>
  <c r="AN19" i="6" s="1"/>
  <c r="W13" i="6"/>
  <c r="AC13" i="6"/>
  <c r="Q21" i="6"/>
  <c r="AJ21" i="6"/>
  <c r="AF13" i="6"/>
  <c r="AA13" i="6"/>
  <c r="AM22" i="6"/>
  <c r="AN22" i="6" s="1"/>
  <c r="AF21" i="6"/>
  <c r="Y21" i="6"/>
  <c r="U21" i="6"/>
  <c r="O21" i="6"/>
  <c r="AL21" i="6"/>
  <c r="AM28" i="6"/>
  <c r="AN28" i="6" s="1"/>
  <c r="L21" i="6"/>
  <c r="AE21" i="6"/>
  <c r="AG21" i="6"/>
  <c r="AB21" i="6"/>
  <c r="AH21" i="6"/>
  <c r="X13" i="6"/>
  <c r="M13" i="6"/>
  <c r="L13" i="6"/>
  <c r="AE13" i="6"/>
  <c r="AM15" i="6"/>
  <c r="AN15" i="6" s="1"/>
  <c r="AM20" i="6"/>
  <c r="AN20" i="6" s="1"/>
  <c r="AM29" i="6"/>
  <c r="AN29" i="6" s="1"/>
  <c r="H100" i="6"/>
  <c r="AG13" i="6"/>
  <c r="V21" i="6"/>
  <c r="N13" i="6"/>
  <c r="J21" i="6"/>
  <c r="P13" i="6"/>
  <c r="I13" i="6"/>
  <c r="H13" i="6"/>
  <c r="AH13" i="6"/>
  <c r="G13" i="6"/>
  <c r="AM23" i="6"/>
  <c r="AN23" i="6" s="1"/>
  <c r="AM32" i="6"/>
  <c r="AN32" i="6" s="1"/>
  <c r="AM38" i="6"/>
  <c r="AN38" i="6" s="1"/>
  <c r="AM53" i="6"/>
  <c r="AN53" i="6" s="1"/>
  <c r="S21" i="6"/>
  <c r="AK21" i="6"/>
  <c r="V13" i="6"/>
  <c r="N21" i="6"/>
  <c r="P21" i="6"/>
  <c r="AD13" i="6"/>
  <c r="AD21" i="6"/>
  <c r="T13" i="6"/>
  <c r="K13" i="6"/>
  <c r="Q13" i="6"/>
  <c r="X21" i="6"/>
  <c r="AM27" i="6"/>
  <c r="AN27" i="6" s="1"/>
  <c r="AM33" i="6"/>
  <c r="AN33" i="6" s="1"/>
  <c r="AM56" i="6"/>
  <c r="AN56" i="6" s="1"/>
  <c r="AM55" i="6"/>
  <c r="AN55" i="6" s="1"/>
  <c r="AK13" i="6"/>
  <c r="AM34" i="6"/>
  <c r="AN34" i="6" s="1"/>
  <c r="AM18" i="6"/>
  <c r="AN18" i="6" s="1"/>
  <c r="AM37" i="6"/>
  <c r="AN37" i="6" s="1"/>
  <c r="AM41" i="6"/>
  <c r="AN41" i="6" s="1"/>
  <c r="AM40" i="6"/>
  <c r="AN40" i="6" s="1"/>
  <c r="AM54" i="6"/>
  <c r="AN54" i="6" s="1"/>
  <c r="AM57" i="6"/>
  <c r="AN57" i="6" s="1"/>
  <c r="AC21" i="6"/>
  <c r="AI13" i="6"/>
  <c r="J13" i="6"/>
  <c r="G21" i="6"/>
  <c r="U13" i="6"/>
  <c r="T21" i="6"/>
  <c r="K21" i="6"/>
  <c r="H21" i="6"/>
  <c r="Y13" i="6"/>
  <c r="AB13" i="6"/>
  <c r="M21" i="6"/>
  <c r="AK58" i="6"/>
  <c r="AI58" i="6"/>
  <c r="V58" i="6"/>
  <c r="N58" i="6"/>
  <c r="AF58" i="6"/>
  <c r="R13" i="6"/>
  <c r="W21" i="6"/>
  <c r="M58" i="6"/>
  <c r="AM24" i="6"/>
  <c r="AN24" i="6" s="1"/>
  <c r="AM36" i="6"/>
  <c r="AN36" i="6" s="1"/>
  <c r="AM45" i="6"/>
  <c r="AN45" i="6" s="1"/>
  <c r="AM44" i="6"/>
  <c r="AN44" i="6" s="1"/>
  <c r="AM39" i="6"/>
  <c r="AN39" i="6" s="1"/>
  <c r="AM42" i="6"/>
  <c r="AN42" i="6" s="1"/>
  <c r="AG58" i="6"/>
  <c r="J58" i="6"/>
  <c r="P58" i="6"/>
  <c r="H58" i="6"/>
  <c r="S13" i="6"/>
  <c r="AA21" i="6"/>
  <c r="S58" i="6"/>
  <c r="R58" i="6"/>
  <c r="AJ58" i="6"/>
  <c r="W58" i="6"/>
  <c r="O58" i="6"/>
  <c r="Z21" i="6"/>
  <c r="AM25" i="6"/>
  <c r="AN25" i="6" s="1"/>
  <c r="AM26" i="6"/>
  <c r="AN26" i="6" s="1"/>
  <c r="AM30" i="6"/>
  <c r="AN30" i="6" s="1"/>
  <c r="AM35" i="6"/>
  <c r="AN35" i="6" s="1"/>
  <c r="AM52" i="6"/>
  <c r="AN52" i="6" s="1"/>
  <c r="AM51" i="6"/>
  <c r="AN51" i="6" s="1"/>
  <c r="AM43" i="6"/>
  <c r="AN43" i="6" s="1"/>
  <c r="AM46" i="6"/>
  <c r="AN46" i="6" s="1"/>
  <c r="L58" i="6"/>
  <c r="U58" i="6"/>
  <c r="AD58" i="6"/>
  <c r="T58" i="6"/>
  <c r="I58" i="6"/>
  <c r="K58" i="6"/>
  <c r="Y58" i="6"/>
  <c r="X58" i="6"/>
  <c r="AA58" i="6"/>
  <c r="R21" i="6"/>
  <c r="AH58" i="6"/>
  <c r="AI21" i="6"/>
  <c r="AL58" i="6"/>
  <c r="AC58" i="6"/>
  <c r="Q58" i="6"/>
  <c r="AB58" i="6"/>
  <c r="G58" i="6"/>
  <c r="Z13" i="6"/>
  <c r="F47" i="6"/>
  <c r="F60" i="6" s="1"/>
  <c r="E60" i="6"/>
  <c r="Z58" i="6"/>
  <c r="AM50" i="6"/>
  <c r="C99" i="6"/>
  <c r="C100" i="6" s="1"/>
  <c r="I83" i="5"/>
  <c r="V31" i="5" s="1"/>
  <c r="K67" i="5"/>
  <c r="K100" i="5" s="1"/>
  <c r="K70" i="5"/>
  <c r="K74" i="5"/>
  <c r="K86" i="5"/>
  <c r="K97" i="5"/>
  <c r="K68" i="5"/>
  <c r="K71" i="5"/>
  <c r="K78" i="5"/>
  <c r="K81" i="5"/>
  <c r="K83" i="5"/>
  <c r="K91" i="5"/>
  <c r="K85" i="5"/>
  <c r="K87" i="5"/>
  <c r="K94" i="5"/>
  <c r="K72" i="5"/>
  <c r="K75" i="5"/>
  <c r="K77" i="5"/>
  <c r="K80" i="5"/>
  <c r="K88" i="5"/>
  <c r="K93" i="5"/>
  <c r="K98" i="5"/>
  <c r="H94" i="5"/>
  <c r="H72" i="5"/>
  <c r="H69" i="5"/>
  <c r="H73" i="5"/>
  <c r="H70" i="5"/>
  <c r="H74" i="5"/>
  <c r="H71" i="5"/>
  <c r="I79" i="5"/>
  <c r="R31" i="5" s="1"/>
  <c r="I82" i="5"/>
  <c r="U31" i="5" s="1"/>
  <c r="I95" i="5"/>
  <c r="AH31" i="5" s="1"/>
  <c r="I81" i="5"/>
  <c r="T31" i="5" s="1"/>
  <c r="K82" i="5"/>
  <c r="K84" i="5"/>
  <c r="K89" i="5"/>
  <c r="K92" i="5"/>
  <c r="K95" i="5"/>
  <c r="F96" i="5"/>
  <c r="AI43" i="5" s="1"/>
  <c r="F91" i="5"/>
  <c r="AD44" i="5" s="1"/>
  <c r="I67" i="5"/>
  <c r="F31" i="5" s="1"/>
  <c r="F77" i="5"/>
  <c r="P42" i="5" s="1"/>
  <c r="F90" i="5"/>
  <c r="AC55" i="5" s="1"/>
  <c r="N43" i="5"/>
  <c r="N38" i="5"/>
  <c r="N28" i="5"/>
  <c r="N54" i="5"/>
  <c r="N44" i="5"/>
  <c r="N34" i="5"/>
  <c r="N30" i="5"/>
  <c r="N24" i="5"/>
  <c r="F68" i="5"/>
  <c r="G28" i="5" s="1"/>
  <c r="F76" i="5"/>
  <c r="O35" i="5" s="1"/>
  <c r="I68" i="5"/>
  <c r="G31" i="5" s="1"/>
  <c r="I80" i="5"/>
  <c r="S31" i="5" s="1"/>
  <c r="H85" i="5"/>
  <c r="I89" i="5"/>
  <c r="AB31" i="5" s="1"/>
  <c r="I93" i="5"/>
  <c r="AF31" i="5" s="1"/>
  <c r="I71" i="5"/>
  <c r="J31" i="5" s="1"/>
  <c r="I72" i="5"/>
  <c r="K31" i="5" s="1"/>
  <c r="I84" i="5"/>
  <c r="W31" i="5" s="1"/>
  <c r="H87" i="5"/>
  <c r="I94" i="5"/>
  <c r="AG31" i="5" s="1"/>
  <c r="H67" i="5"/>
  <c r="H68" i="5"/>
  <c r="I69" i="5"/>
  <c r="H31" i="5" s="1"/>
  <c r="I70" i="5"/>
  <c r="I31" i="5" s="1"/>
  <c r="I74" i="5"/>
  <c r="M31" i="5" s="1"/>
  <c r="I75" i="5"/>
  <c r="N31" i="5" s="1"/>
  <c r="I76" i="5"/>
  <c r="O31" i="5" s="1"/>
  <c r="I77" i="5"/>
  <c r="P31" i="5" s="1"/>
  <c r="H79" i="5"/>
  <c r="H80" i="5"/>
  <c r="H81" i="5"/>
  <c r="H82" i="5"/>
  <c r="H83" i="5"/>
  <c r="H86" i="5"/>
  <c r="H89" i="5"/>
  <c r="I90" i="5"/>
  <c r="AC31" i="5" s="1"/>
  <c r="I91" i="5"/>
  <c r="AD31" i="5" s="1"/>
  <c r="H93" i="5"/>
  <c r="I96" i="5"/>
  <c r="AI31" i="5" s="1"/>
  <c r="I98" i="5"/>
  <c r="AK31" i="5" s="1"/>
  <c r="I73" i="5"/>
  <c r="L31" i="5" s="1"/>
  <c r="H78" i="5"/>
  <c r="I88" i="5"/>
  <c r="AA31" i="5" s="1"/>
  <c r="H92" i="5"/>
  <c r="I97" i="5"/>
  <c r="AJ31" i="5" s="1"/>
  <c r="I99" i="5"/>
  <c r="AL31" i="5" s="1"/>
  <c r="N19" i="5"/>
  <c r="N20" i="5"/>
  <c r="AD20" i="5"/>
  <c r="N25" i="5"/>
  <c r="N29" i="5"/>
  <c r="N40" i="5"/>
  <c r="N42" i="5"/>
  <c r="N46" i="5"/>
  <c r="N50" i="5"/>
  <c r="N23" i="5"/>
  <c r="N27" i="5"/>
  <c r="N33" i="5"/>
  <c r="N35" i="5"/>
  <c r="N37" i="5"/>
  <c r="N39" i="5"/>
  <c r="N52" i="5"/>
  <c r="N18" i="5"/>
  <c r="N26" i="5"/>
  <c r="N32" i="5"/>
  <c r="N36" i="5"/>
  <c r="N41" i="5"/>
  <c r="AN17" i="5"/>
  <c r="E21" i="5"/>
  <c r="N22" i="5"/>
  <c r="N51" i="5"/>
  <c r="E58" i="5"/>
  <c r="C75" i="5"/>
  <c r="N55" i="5"/>
  <c r="N57" i="5"/>
  <c r="N56" i="5"/>
  <c r="N53" i="5"/>
  <c r="N45" i="5"/>
  <c r="F92" i="5"/>
  <c r="F87" i="5"/>
  <c r="F86" i="5"/>
  <c r="Y51" i="5" s="1"/>
  <c r="F85" i="5"/>
  <c r="F78" i="5"/>
  <c r="Q22" i="5" s="1"/>
  <c r="F72" i="5"/>
  <c r="K15" i="5" s="1"/>
  <c r="F71" i="5"/>
  <c r="F99" i="5"/>
  <c r="F97" i="5"/>
  <c r="AJ51" i="5" s="1"/>
  <c r="F95" i="5"/>
  <c r="AH51" i="5" s="1"/>
  <c r="F93" i="5"/>
  <c r="AF51" i="5" s="1"/>
  <c r="F88" i="5"/>
  <c r="F79" i="5"/>
  <c r="R51" i="5" s="1"/>
  <c r="F73" i="5"/>
  <c r="F89" i="5"/>
  <c r="AB15" i="5" s="1"/>
  <c r="F83" i="5"/>
  <c r="F82" i="5"/>
  <c r="U32" i="5" s="1"/>
  <c r="F81" i="5"/>
  <c r="T51" i="5" s="1"/>
  <c r="F80" i="5"/>
  <c r="S22" i="5" s="1"/>
  <c r="F74" i="5"/>
  <c r="F69" i="5"/>
  <c r="H22" i="5" s="1"/>
  <c r="F98" i="5"/>
  <c r="AK32" i="5" s="1"/>
  <c r="F94" i="5"/>
  <c r="AG22" i="5" s="1"/>
  <c r="F84" i="5"/>
  <c r="F67" i="5"/>
  <c r="F22" i="5" s="1"/>
  <c r="F70" i="5"/>
  <c r="H75" i="5"/>
  <c r="H76" i="5"/>
  <c r="H77" i="5"/>
  <c r="I78" i="5"/>
  <c r="Q31" i="5" s="1"/>
  <c r="H84" i="5"/>
  <c r="I85" i="5"/>
  <c r="X31" i="5" s="1"/>
  <c r="I86" i="5"/>
  <c r="Y31" i="5" s="1"/>
  <c r="I87" i="5"/>
  <c r="Z31" i="5" s="1"/>
  <c r="H90" i="5"/>
  <c r="H91" i="5"/>
  <c r="I92" i="5"/>
  <c r="AE31" i="5" s="1"/>
  <c r="J100" i="4"/>
  <c r="K83" i="4" s="1"/>
  <c r="G100" i="4"/>
  <c r="I95" i="4" s="1"/>
  <c r="AH31" i="4" s="1"/>
  <c r="E100" i="4"/>
  <c r="L90" i="4"/>
  <c r="L86" i="4"/>
  <c r="L85" i="4"/>
  <c r="L82" i="4"/>
  <c r="L81" i="4"/>
  <c r="L80" i="4"/>
  <c r="M79" i="4"/>
  <c r="K79" i="4"/>
  <c r="L76" i="4"/>
  <c r="L75" i="4"/>
  <c r="L74" i="4"/>
  <c r="L71" i="4"/>
  <c r="M69" i="4"/>
  <c r="K69" i="4"/>
  <c r="AM61" i="4"/>
  <c r="AN61" i="4" s="1"/>
  <c r="E58" i="4"/>
  <c r="E32" i="4"/>
  <c r="D31" i="4"/>
  <c r="E22" i="4"/>
  <c r="AM17" i="4"/>
  <c r="E17" i="4"/>
  <c r="AN17" i="4" s="1"/>
  <c r="AM16" i="4"/>
  <c r="E16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D85" i="6" l="1"/>
  <c r="D76" i="6"/>
  <c r="H70" i="4"/>
  <c r="H78" i="4"/>
  <c r="H82" i="4"/>
  <c r="H92" i="4"/>
  <c r="AC47" i="7"/>
  <c r="I73" i="4"/>
  <c r="L31" i="4" s="1"/>
  <c r="H84" i="4"/>
  <c r="H81" i="4"/>
  <c r="L15" i="5"/>
  <c r="H89" i="4"/>
  <c r="F29" i="5"/>
  <c r="F53" i="5"/>
  <c r="F51" i="5"/>
  <c r="J15" i="5"/>
  <c r="N15" i="5"/>
  <c r="P47" i="7"/>
  <c r="U47" i="8"/>
  <c r="AI47" i="8"/>
  <c r="AI60" i="8" s="1"/>
  <c r="AI62" i="8" s="1"/>
  <c r="AI60" i="7"/>
  <c r="AI62" i="7" s="1"/>
  <c r="AD47" i="7"/>
  <c r="G47" i="7"/>
  <c r="AD47" i="8"/>
  <c r="AD60" i="8" s="1"/>
  <c r="F15" i="5"/>
  <c r="F28" i="5"/>
  <c r="H68" i="4"/>
  <c r="I88" i="4"/>
  <c r="H94" i="4"/>
  <c r="K72" i="4"/>
  <c r="H75" i="4"/>
  <c r="I81" i="4"/>
  <c r="T31" i="4" s="1"/>
  <c r="I82" i="4"/>
  <c r="U31" i="4" s="1"/>
  <c r="I86" i="4"/>
  <c r="Y31" i="4" s="1"/>
  <c r="K97" i="4"/>
  <c r="K81" i="4"/>
  <c r="K68" i="4"/>
  <c r="K71" i="4"/>
  <c r="K73" i="4"/>
  <c r="K93" i="4"/>
  <c r="AG47" i="8"/>
  <c r="AG60" i="8" s="1"/>
  <c r="AG62" i="8" s="1"/>
  <c r="M15" i="5"/>
  <c r="AA15" i="5"/>
  <c r="AJ47" i="6"/>
  <c r="AJ60" i="6" s="1"/>
  <c r="AJ62" i="6" s="1"/>
  <c r="J47" i="8"/>
  <c r="J60" i="8" s="1"/>
  <c r="Z47" i="8"/>
  <c r="Z60" i="8" s="1"/>
  <c r="Y47" i="8"/>
  <c r="Y60" i="8" s="1"/>
  <c r="N47" i="8"/>
  <c r="N60" i="8" s="1"/>
  <c r="Q47" i="8"/>
  <c r="Q60" i="8" s="1"/>
  <c r="H47" i="8"/>
  <c r="H60" i="8" s="1"/>
  <c r="H62" i="8" s="1"/>
  <c r="AF47" i="8"/>
  <c r="AF60" i="8" s="1"/>
  <c r="AF62" i="8" s="1"/>
  <c r="AB47" i="8"/>
  <c r="AB60" i="8" s="1"/>
  <c r="AB62" i="8" s="1"/>
  <c r="L47" i="8"/>
  <c r="L60" i="8" s="1"/>
  <c r="O47" i="8"/>
  <c r="O60" i="8" s="1"/>
  <c r="M76" i="8" s="1"/>
  <c r="I47" i="8"/>
  <c r="I60" i="8" s="1"/>
  <c r="M70" i="8" s="1"/>
  <c r="X47" i="8"/>
  <c r="X60" i="8" s="1"/>
  <c r="U60" i="8"/>
  <c r="M82" i="8" s="1"/>
  <c r="AC47" i="8"/>
  <c r="AC60" i="8" s="1"/>
  <c r="M90" i="8" s="1"/>
  <c r="AL47" i="8"/>
  <c r="AL60" i="8" s="1"/>
  <c r="AL62" i="8" s="1"/>
  <c r="F47" i="8"/>
  <c r="F60" i="8" s="1"/>
  <c r="K47" i="8"/>
  <c r="K60" i="8" s="1"/>
  <c r="S47" i="8"/>
  <c r="S60" i="8" s="1"/>
  <c r="V47" i="8"/>
  <c r="V60" i="8" s="1"/>
  <c r="AK47" i="8"/>
  <c r="AK60" i="8" s="1"/>
  <c r="AK62" i="8" s="1"/>
  <c r="R47" i="8"/>
  <c r="R60" i="8" s="1"/>
  <c r="R62" i="8" s="1"/>
  <c r="AH47" i="8"/>
  <c r="AH60" i="8" s="1"/>
  <c r="AH62" i="8" s="1"/>
  <c r="AJ47" i="8"/>
  <c r="AJ60" i="8" s="1"/>
  <c r="AJ62" i="8" s="1"/>
  <c r="W47" i="8"/>
  <c r="W60" i="8" s="1"/>
  <c r="T47" i="8"/>
  <c r="T60" i="8" s="1"/>
  <c r="M47" i="8"/>
  <c r="M60" i="8" s="1"/>
  <c r="AA47" i="8"/>
  <c r="AA60" i="8" s="1"/>
  <c r="M88" i="8" s="1"/>
  <c r="AE47" i="8"/>
  <c r="AE60" i="8" s="1"/>
  <c r="AE62" i="8" s="1"/>
  <c r="P47" i="8"/>
  <c r="P60" i="8" s="1"/>
  <c r="AM58" i="8"/>
  <c r="AN50" i="8"/>
  <c r="AN22" i="8"/>
  <c r="AM21" i="8"/>
  <c r="AN21" i="8" s="1"/>
  <c r="E62" i="8"/>
  <c r="C97" i="8"/>
  <c r="C98" i="8"/>
  <c r="G47" i="8"/>
  <c r="G60" i="8" s="1"/>
  <c r="AM13" i="8"/>
  <c r="W47" i="7"/>
  <c r="W60" i="7" s="1"/>
  <c r="W62" i="7" s="1"/>
  <c r="T47" i="7"/>
  <c r="T60" i="7" s="1"/>
  <c r="M81" i="7" s="1"/>
  <c r="N47" i="7"/>
  <c r="N60" i="7" s="1"/>
  <c r="N62" i="7" s="1"/>
  <c r="X47" i="7"/>
  <c r="X60" i="7" s="1"/>
  <c r="AK47" i="7"/>
  <c r="AK60" i="7" s="1"/>
  <c r="AK62" i="7" s="1"/>
  <c r="AH47" i="7"/>
  <c r="AH60" i="7" s="1"/>
  <c r="AH62" i="7" s="1"/>
  <c r="V47" i="7"/>
  <c r="V60" i="7" s="1"/>
  <c r="AB47" i="7"/>
  <c r="AB60" i="7" s="1"/>
  <c r="M47" i="7"/>
  <c r="M60" i="7" s="1"/>
  <c r="M74" i="7" s="1"/>
  <c r="AA47" i="7"/>
  <c r="AA60" i="7" s="1"/>
  <c r="AF47" i="7"/>
  <c r="AF60" i="7" s="1"/>
  <c r="AF62" i="7" s="1"/>
  <c r="R47" i="7"/>
  <c r="R60" i="7" s="1"/>
  <c r="R62" i="7" s="1"/>
  <c r="Z47" i="7"/>
  <c r="Z60" i="7" s="1"/>
  <c r="M87" i="7" s="1"/>
  <c r="L47" i="7"/>
  <c r="L60" i="7" s="1"/>
  <c r="L62" i="7" s="1"/>
  <c r="AG47" i="7"/>
  <c r="AG60" i="7" s="1"/>
  <c r="AG62" i="7" s="1"/>
  <c r="H47" i="7"/>
  <c r="H60" i="7" s="1"/>
  <c r="H62" i="7" s="1"/>
  <c r="S47" i="7"/>
  <c r="S60" i="7" s="1"/>
  <c r="O47" i="7"/>
  <c r="O60" i="7" s="1"/>
  <c r="O62" i="7" s="1"/>
  <c r="I47" i="7"/>
  <c r="I60" i="7" s="1"/>
  <c r="AJ47" i="7"/>
  <c r="AJ60" i="7" s="1"/>
  <c r="AJ62" i="7" s="1"/>
  <c r="G60" i="7"/>
  <c r="G62" i="7" s="1"/>
  <c r="U47" i="7"/>
  <c r="U60" i="7" s="1"/>
  <c r="M82" i="7" s="1"/>
  <c r="P60" i="7"/>
  <c r="M77" i="7" s="1"/>
  <c r="AE47" i="7"/>
  <c r="AE60" i="7" s="1"/>
  <c r="M92" i="7" s="1"/>
  <c r="Q47" i="7"/>
  <c r="Q60" i="7" s="1"/>
  <c r="AC60" i="7"/>
  <c r="K47" i="7"/>
  <c r="K60" i="7" s="1"/>
  <c r="AD60" i="7"/>
  <c r="Y47" i="7"/>
  <c r="Y60" i="7" s="1"/>
  <c r="M86" i="7" s="1"/>
  <c r="AL47" i="7"/>
  <c r="AL60" i="7" s="1"/>
  <c r="AL62" i="7" s="1"/>
  <c r="AN22" i="7"/>
  <c r="AM21" i="7"/>
  <c r="AN21" i="7" s="1"/>
  <c r="C97" i="7"/>
  <c r="F47" i="7"/>
  <c r="F60" i="7" s="1"/>
  <c r="AM13" i="7"/>
  <c r="E62" i="7"/>
  <c r="J60" i="7"/>
  <c r="AM58" i="7"/>
  <c r="AN50" i="7"/>
  <c r="O47" i="6"/>
  <c r="O60" i="6" s="1"/>
  <c r="M76" i="6" s="1"/>
  <c r="AL47" i="6"/>
  <c r="AL60" i="6" s="1"/>
  <c r="AL62" i="6" s="1"/>
  <c r="I47" i="6"/>
  <c r="I60" i="6" s="1"/>
  <c r="M70" i="6" s="1"/>
  <c r="AA47" i="6"/>
  <c r="AA60" i="6" s="1"/>
  <c r="M88" i="6" s="1"/>
  <c r="W47" i="6"/>
  <c r="W60" i="6" s="1"/>
  <c r="AC47" i="6"/>
  <c r="AC60" i="6" s="1"/>
  <c r="Q47" i="6"/>
  <c r="Q60" i="6" s="1"/>
  <c r="M78" i="6" s="1"/>
  <c r="AB47" i="6"/>
  <c r="AB60" i="6" s="1"/>
  <c r="AF47" i="6"/>
  <c r="AF60" i="6" s="1"/>
  <c r="AF62" i="6" s="1"/>
  <c r="L47" i="6"/>
  <c r="L60" i="6" s="1"/>
  <c r="M47" i="6"/>
  <c r="M60" i="6" s="1"/>
  <c r="M74" i="6" s="1"/>
  <c r="Y47" i="6"/>
  <c r="Y60" i="6" s="1"/>
  <c r="Y62" i="6" s="1"/>
  <c r="N47" i="6"/>
  <c r="N60" i="6" s="1"/>
  <c r="M75" i="6" s="1"/>
  <c r="U47" i="6"/>
  <c r="U60" i="6" s="1"/>
  <c r="M82" i="6" s="1"/>
  <c r="AH47" i="6"/>
  <c r="AH60" i="6" s="1"/>
  <c r="AH62" i="6" s="1"/>
  <c r="K47" i="6"/>
  <c r="K60" i="6" s="1"/>
  <c r="AE47" i="6"/>
  <c r="AE60" i="6" s="1"/>
  <c r="AE62" i="6" s="1"/>
  <c r="Z47" i="6"/>
  <c r="Z60" i="6" s="1"/>
  <c r="Z62" i="6" s="1"/>
  <c r="AK47" i="6"/>
  <c r="AK60" i="6" s="1"/>
  <c r="AK62" i="6" s="1"/>
  <c r="T47" i="6"/>
  <c r="T60" i="6" s="1"/>
  <c r="P47" i="6"/>
  <c r="P60" i="6" s="1"/>
  <c r="AG47" i="6"/>
  <c r="AG60" i="6" s="1"/>
  <c r="AG62" i="6" s="1"/>
  <c r="J47" i="6"/>
  <c r="J60" i="6" s="1"/>
  <c r="M71" i="6" s="1"/>
  <c r="AD47" i="6"/>
  <c r="AD60" i="6" s="1"/>
  <c r="X47" i="6"/>
  <c r="X60" i="6" s="1"/>
  <c r="X62" i="6" s="1"/>
  <c r="AI47" i="6"/>
  <c r="AI60" i="6" s="1"/>
  <c r="AI62" i="6" s="1"/>
  <c r="H47" i="6"/>
  <c r="H60" i="6" s="1"/>
  <c r="H62" i="6" s="1"/>
  <c r="S47" i="6"/>
  <c r="S60" i="6" s="1"/>
  <c r="V47" i="6"/>
  <c r="V60" i="6" s="1"/>
  <c r="G47" i="6"/>
  <c r="G60" i="6" s="1"/>
  <c r="M68" i="6" s="1"/>
  <c r="D98" i="6"/>
  <c r="D97" i="6"/>
  <c r="R47" i="6"/>
  <c r="R60" i="6" s="1"/>
  <c r="R62" i="6" s="1"/>
  <c r="AM21" i="6"/>
  <c r="AN21" i="6" s="1"/>
  <c r="AM13" i="6"/>
  <c r="AN13" i="6" s="1"/>
  <c r="D99" i="6"/>
  <c r="E62" i="6"/>
  <c r="D86" i="6"/>
  <c r="D68" i="6"/>
  <c r="D69" i="6"/>
  <c r="D89" i="6"/>
  <c r="D67" i="6"/>
  <c r="D71" i="6"/>
  <c r="D72" i="6"/>
  <c r="D73" i="6"/>
  <c r="D81" i="6"/>
  <c r="D75" i="6"/>
  <c r="D77" i="6"/>
  <c r="D83" i="6"/>
  <c r="D94" i="6"/>
  <c r="D80" i="6"/>
  <c r="D90" i="6"/>
  <c r="D78" i="6"/>
  <c r="D88" i="6"/>
  <c r="D74" i="6"/>
  <c r="D82" i="6"/>
  <c r="D79" i="6"/>
  <c r="D84" i="6"/>
  <c r="D93" i="6"/>
  <c r="D91" i="6"/>
  <c r="D70" i="6"/>
  <c r="D96" i="6"/>
  <c r="D92" i="6"/>
  <c r="D95" i="6"/>
  <c r="AM58" i="6"/>
  <c r="AN50" i="6"/>
  <c r="M67" i="6"/>
  <c r="F62" i="6"/>
  <c r="D87" i="6"/>
  <c r="AD33" i="5"/>
  <c r="AD52" i="5"/>
  <c r="AD26" i="5"/>
  <c r="AD40" i="5"/>
  <c r="AD34" i="5"/>
  <c r="AD55" i="5"/>
  <c r="AD25" i="5"/>
  <c r="AD56" i="5"/>
  <c r="AD42" i="5"/>
  <c r="AD37" i="5"/>
  <c r="AD22" i="5"/>
  <c r="AD32" i="5"/>
  <c r="AI42" i="5"/>
  <c r="AI30" i="5"/>
  <c r="AD39" i="5"/>
  <c r="AD46" i="5"/>
  <c r="AD45" i="5"/>
  <c r="AD28" i="5"/>
  <c r="AD35" i="5"/>
  <c r="AD23" i="5"/>
  <c r="AI52" i="5"/>
  <c r="AI32" i="5"/>
  <c r="AI55" i="5"/>
  <c r="AI15" i="5"/>
  <c r="AI29" i="5"/>
  <c r="AI37" i="5"/>
  <c r="AI20" i="5"/>
  <c r="AI56" i="5"/>
  <c r="AI22" i="5"/>
  <c r="AI39" i="5"/>
  <c r="AI33" i="5"/>
  <c r="AI34" i="5"/>
  <c r="AI53" i="5"/>
  <c r="AI57" i="5"/>
  <c r="AI36" i="5"/>
  <c r="AI27" i="5"/>
  <c r="AI50" i="5"/>
  <c r="AI18" i="5"/>
  <c r="AI40" i="5"/>
  <c r="AI41" i="5"/>
  <c r="AI26" i="5"/>
  <c r="AI38" i="5"/>
  <c r="AI46" i="5"/>
  <c r="AI25" i="5"/>
  <c r="P35" i="5"/>
  <c r="P34" i="5"/>
  <c r="P57" i="5"/>
  <c r="P19" i="5"/>
  <c r="G41" i="5"/>
  <c r="AD51" i="5"/>
  <c r="AD54" i="5"/>
  <c r="AD41" i="5"/>
  <c r="AD53" i="5"/>
  <c r="C91" i="5"/>
  <c r="AD43" i="5"/>
  <c r="AD36" i="5"/>
  <c r="AI44" i="5"/>
  <c r="AI51" i="5"/>
  <c r="AD38" i="5"/>
  <c r="AD29" i="5"/>
  <c r="AD19" i="5"/>
  <c r="AI45" i="5"/>
  <c r="AI54" i="5"/>
  <c r="H96" i="5"/>
  <c r="AD50" i="5"/>
  <c r="AD57" i="5"/>
  <c r="AC44" i="5"/>
  <c r="AD30" i="5"/>
  <c r="AD24" i="5"/>
  <c r="AD27" i="5"/>
  <c r="AI19" i="5"/>
  <c r="AI35" i="5"/>
  <c r="AI23" i="5"/>
  <c r="AI24" i="5"/>
  <c r="AI28" i="5"/>
  <c r="AD15" i="5"/>
  <c r="AD18" i="5"/>
  <c r="AC54" i="5"/>
  <c r="AC27" i="5"/>
  <c r="G54" i="5"/>
  <c r="P39" i="5"/>
  <c r="P41" i="5"/>
  <c r="P38" i="5"/>
  <c r="G50" i="5"/>
  <c r="AC33" i="5"/>
  <c r="G52" i="5"/>
  <c r="P52" i="5"/>
  <c r="P50" i="5"/>
  <c r="C77" i="5"/>
  <c r="P46" i="5"/>
  <c r="P37" i="5"/>
  <c r="P33" i="5"/>
  <c r="P36" i="5"/>
  <c r="P32" i="5"/>
  <c r="P26" i="5"/>
  <c r="O37" i="5"/>
  <c r="P28" i="5"/>
  <c r="P55" i="5"/>
  <c r="O54" i="5"/>
  <c r="P51" i="5"/>
  <c r="G45" i="5"/>
  <c r="G53" i="5"/>
  <c r="G38" i="5"/>
  <c r="G57" i="5"/>
  <c r="P15" i="5"/>
  <c r="O42" i="5"/>
  <c r="P27" i="5"/>
  <c r="G24" i="5"/>
  <c r="P45" i="5"/>
  <c r="G29" i="5"/>
  <c r="G25" i="5"/>
  <c r="P18" i="5"/>
  <c r="P30" i="5"/>
  <c r="P24" i="5"/>
  <c r="O19" i="5"/>
  <c r="P53" i="5"/>
  <c r="C76" i="5"/>
  <c r="G51" i="5"/>
  <c r="AC18" i="5"/>
  <c r="AC30" i="5"/>
  <c r="G42" i="5"/>
  <c r="P22" i="5"/>
  <c r="AC22" i="5"/>
  <c r="AC15" i="5"/>
  <c r="O15" i="5"/>
  <c r="P23" i="5"/>
  <c r="P54" i="5"/>
  <c r="P43" i="5"/>
  <c r="O55" i="5"/>
  <c r="P44" i="5"/>
  <c r="O27" i="5"/>
  <c r="P25" i="5"/>
  <c r="P40" i="5"/>
  <c r="AC43" i="5"/>
  <c r="AC36" i="5"/>
  <c r="AC56" i="5"/>
  <c r="AC29" i="5"/>
  <c r="AC20" i="5"/>
  <c r="AC51" i="5"/>
  <c r="AC50" i="5"/>
  <c r="AC41" i="5"/>
  <c r="AC28" i="5"/>
  <c r="AC40" i="5"/>
  <c r="AC57" i="5"/>
  <c r="C90" i="5"/>
  <c r="AC34" i="5"/>
  <c r="AC42" i="5"/>
  <c r="P56" i="5"/>
  <c r="P20" i="5"/>
  <c r="P29" i="5"/>
  <c r="AC32" i="5"/>
  <c r="AC53" i="5"/>
  <c r="AC37" i="5"/>
  <c r="AC24" i="5"/>
  <c r="AC52" i="5"/>
  <c r="N13" i="5"/>
  <c r="AC26" i="5"/>
  <c r="AC39" i="5"/>
  <c r="AC45" i="5"/>
  <c r="O52" i="5"/>
  <c r="O33" i="5"/>
  <c r="O56" i="5"/>
  <c r="G44" i="5"/>
  <c r="G40" i="5"/>
  <c r="G36" i="5"/>
  <c r="G32" i="5"/>
  <c r="G26" i="5"/>
  <c r="G20" i="5"/>
  <c r="G55" i="5"/>
  <c r="G56" i="5"/>
  <c r="G22" i="5"/>
  <c r="O50" i="5"/>
  <c r="O40" i="5"/>
  <c r="O38" i="5"/>
  <c r="O30" i="5"/>
  <c r="O24" i="5"/>
  <c r="G43" i="5"/>
  <c r="O39" i="5"/>
  <c r="G18" i="5"/>
  <c r="AC38" i="5"/>
  <c r="AC46" i="5"/>
  <c r="AC23" i="5"/>
  <c r="AC35" i="5"/>
  <c r="AC19" i="5"/>
  <c r="O29" i="5"/>
  <c r="O28" i="5"/>
  <c r="O46" i="5"/>
  <c r="O57" i="5"/>
  <c r="G34" i="5"/>
  <c r="G46" i="5"/>
  <c r="C68" i="5"/>
  <c r="O22" i="5"/>
  <c r="G15" i="5"/>
  <c r="O25" i="5"/>
  <c r="O20" i="5"/>
  <c r="O44" i="5"/>
  <c r="O34" i="5"/>
  <c r="AC25" i="5"/>
  <c r="O53" i="5"/>
  <c r="O45" i="5"/>
  <c r="O41" i="5"/>
  <c r="O18" i="5"/>
  <c r="O43" i="5"/>
  <c r="O36" i="5"/>
  <c r="O32" i="5"/>
  <c r="O26" i="5"/>
  <c r="O51" i="5"/>
  <c r="O23" i="5"/>
  <c r="G30" i="5"/>
  <c r="G35" i="5"/>
  <c r="G23" i="5"/>
  <c r="G19" i="5"/>
  <c r="G37" i="5"/>
  <c r="G27" i="5"/>
  <c r="G39" i="5"/>
  <c r="G33" i="5"/>
  <c r="H51" i="5"/>
  <c r="J22" i="5"/>
  <c r="R22" i="5"/>
  <c r="Q15" i="5"/>
  <c r="N58" i="5"/>
  <c r="AF22" i="5"/>
  <c r="U22" i="5"/>
  <c r="N21" i="5"/>
  <c r="J51" i="5"/>
  <c r="AB51" i="5"/>
  <c r="AM31" i="5"/>
  <c r="AN31" i="5" s="1"/>
  <c r="C83" i="5"/>
  <c r="V56" i="5"/>
  <c r="V55" i="5"/>
  <c r="V53" i="5"/>
  <c r="V45" i="5"/>
  <c r="V52" i="5"/>
  <c r="V44" i="5"/>
  <c r="V41" i="5"/>
  <c r="V37" i="5"/>
  <c r="V33" i="5"/>
  <c r="V57" i="5"/>
  <c r="V42" i="5"/>
  <c r="V38" i="5"/>
  <c r="V34" i="5"/>
  <c r="V54" i="5"/>
  <c r="V43" i="5"/>
  <c r="V39" i="5"/>
  <c r="V50" i="5"/>
  <c r="V29" i="5"/>
  <c r="V25" i="5"/>
  <c r="V19" i="5"/>
  <c r="V46" i="5"/>
  <c r="V30" i="5"/>
  <c r="V27" i="5"/>
  <c r="V23" i="5"/>
  <c r="V18" i="5"/>
  <c r="V32" i="5"/>
  <c r="V20" i="5"/>
  <c r="V40" i="5"/>
  <c r="V35" i="5"/>
  <c r="V28" i="5"/>
  <c r="V24" i="5"/>
  <c r="V36" i="5"/>
  <c r="V26" i="5"/>
  <c r="C70" i="5"/>
  <c r="I54" i="5"/>
  <c r="I57" i="5"/>
  <c r="I55" i="5"/>
  <c r="I56" i="5"/>
  <c r="I52" i="5"/>
  <c r="I50" i="5"/>
  <c r="I44" i="5"/>
  <c r="I40" i="5"/>
  <c r="I36" i="5"/>
  <c r="I30" i="5"/>
  <c r="I53" i="5"/>
  <c r="I51" i="5"/>
  <c r="I43" i="5"/>
  <c r="I39" i="5"/>
  <c r="I35" i="5"/>
  <c r="I41" i="5"/>
  <c r="I37" i="5"/>
  <c r="I33" i="5"/>
  <c r="I28" i="5"/>
  <c r="I24" i="5"/>
  <c r="I18" i="5"/>
  <c r="I46" i="5"/>
  <c r="I45" i="5"/>
  <c r="I34" i="5"/>
  <c r="I20" i="5"/>
  <c r="I38" i="5"/>
  <c r="I29" i="5"/>
  <c r="I25" i="5"/>
  <c r="I42" i="5"/>
  <c r="I26" i="5"/>
  <c r="I27" i="5"/>
  <c r="I23" i="5"/>
  <c r="I19" i="5"/>
  <c r="C81" i="5"/>
  <c r="T53" i="5"/>
  <c r="T57" i="5"/>
  <c r="T55" i="5"/>
  <c r="T50" i="5"/>
  <c r="T56" i="5"/>
  <c r="T43" i="5"/>
  <c r="T39" i="5"/>
  <c r="T35" i="5"/>
  <c r="T46" i="5"/>
  <c r="T44" i="5"/>
  <c r="T40" i="5"/>
  <c r="T36" i="5"/>
  <c r="T32" i="5"/>
  <c r="T52" i="5"/>
  <c r="T45" i="5"/>
  <c r="T41" i="5"/>
  <c r="T37" i="5"/>
  <c r="T54" i="5"/>
  <c r="T42" i="5"/>
  <c r="T38" i="5"/>
  <c r="T34" i="5"/>
  <c r="T30" i="5"/>
  <c r="T27" i="5"/>
  <c r="T23" i="5"/>
  <c r="T29" i="5"/>
  <c r="T25" i="5"/>
  <c r="T33" i="5"/>
  <c r="T26" i="5"/>
  <c r="T18" i="5"/>
  <c r="T19" i="5"/>
  <c r="T28" i="5"/>
  <c r="T24" i="5"/>
  <c r="T20" i="5"/>
  <c r="H95" i="5"/>
  <c r="AH56" i="5"/>
  <c r="AH55" i="5"/>
  <c r="AH57" i="5"/>
  <c r="AH53" i="5"/>
  <c r="AH45" i="5"/>
  <c r="AH41" i="5"/>
  <c r="AH37" i="5"/>
  <c r="AH33" i="5"/>
  <c r="AH52" i="5"/>
  <c r="AH46" i="5"/>
  <c r="AH43" i="5"/>
  <c r="AH39" i="5"/>
  <c r="AH35" i="5"/>
  <c r="AH54" i="5"/>
  <c r="AH44" i="5"/>
  <c r="AH40" i="5"/>
  <c r="AH36" i="5"/>
  <c r="AH32" i="5"/>
  <c r="AH29" i="5"/>
  <c r="AH25" i="5"/>
  <c r="AH19" i="5"/>
  <c r="AH50" i="5"/>
  <c r="AH20" i="5"/>
  <c r="AH34" i="5"/>
  <c r="AH30" i="5"/>
  <c r="AH28" i="5"/>
  <c r="AH24" i="5"/>
  <c r="AH38" i="5"/>
  <c r="AH26" i="5"/>
  <c r="AH42" i="5"/>
  <c r="AH27" i="5"/>
  <c r="AH23" i="5"/>
  <c r="AH18" i="5"/>
  <c r="C87" i="5"/>
  <c r="Z56" i="5"/>
  <c r="Z57" i="5"/>
  <c r="Z55" i="5"/>
  <c r="Z53" i="5"/>
  <c r="Z45" i="5"/>
  <c r="Z46" i="5"/>
  <c r="Z41" i="5"/>
  <c r="Z37" i="5"/>
  <c r="Z33" i="5"/>
  <c r="Z54" i="5"/>
  <c r="Z50" i="5"/>
  <c r="Z40" i="5"/>
  <c r="Z36" i="5"/>
  <c r="Z32" i="5"/>
  <c r="Z44" i="5"/>
  <c r="Z42" i="5"/>
  <c r="Z38" i="5"/>
  <c r="Z43" i="5"/>
  <c r="Z39" i="5"/>
  <c r="Z35" i="5"/>
  <c r="Z30" i="5"/>
  <c r="Z29" i="5"/>
  <c r="Z25" i="5"/>
  <c r="Z19" i="5"/>
  <c r="Z52" i="5"/>
  <c r="Z34" i="5"/>
  <c r="Z26" i="5"/>
  <c r="Z27" i="5"/>
  <c r="Z23" i="5"/>
  <c r="Z18" i="5"/>
  <c r="Z20" i="5"/>
  <c r="Z28" i="5"/>
  <c r="Z24" i="5"/>
  <c r="L51" i="5"/>
  <c r="Z51" i="5"/>
  <c r="F100" i="5"/>
  <c r="C67" i="5"/>
  <c r="F55" i="5"/>
  <c r="F56" i="5"/>
  <c r="F45" i="5"/>
  <c r="F57" i="5"/>
  <c r="F52" i="5"/>
  <c r="F41" i="5"/>
  <c r="F37" i="5"/>
  <c r="F33" i="5"/>
  <c r="F54" i="5"/>
  <c r="F50" i="5"/>
  <c r="F46" i="5"/>
  <c r="F42" i="5"/>
  <c r="F38" i="5"/>
  <c r="F43" i="5"/>
  <c r="F39" i="5"/>
  <c r="F35" i="5"/>
  <c r="F25" i="5"/>
  <c r="F19" i="5"/>
  <c r="F44" i="5"/>
  <c r="F32" i="5"/>
  <c r="F26" i="5"/>
  <c r="F18" i="5"/>
  <c r="F34" i="5"/>
  <c r="F27" i="5"/>
  <c r="F23" i="5"/>
  <c r="F36" i="5"/>
  <c r="F30" i="5"/>
  <c r="F24" i="5"/>
  <c r="F20" i="5"/>
  <c r="F40" i="5"/>
  <c r="H53" i="5"/>
  <c r="C69" i="5"/>
  <c r="H57" i="5"/>
  <c r="H55" i="5"/>
  <c r="H50" i="5"/>
  <c r="H54" i="5"/>
  <c r="H45" i="5"/>
  <c r="H43" i="5"/>
  <c r="H39" i="5"/>
  <c r="H35" i="5"/>
  <c r="H56" i="5"/>
  <c r="H46" i="5"/>
  <c r="H42" i="5"/>
  <c r="H38" i="5"/>
  <c r="H34" i="5"/>
  <c r="H44" i="5"/>
  <c r="H40" i="5"/>
  <c r="H27" i="5"/>
  <c r="H23" i="5"/>
  <c r="H52" i="5"/>
  <c r="H41" i="5"/>
  <c r="H33" i="5"/>
  <c r="H30" i="5"/>
  <c r="H28" i="5"/>
  <c r="H24" i="5"/>
  <c r="H19" i="5"/>
  <c r="H36" i="5"/>
  <c r="H20" i="5"/>
  <c r="H29" i="5"/>
  <c r="H25" i="5"/>
  <c r="H18" i="5"/>
  <c r="H37" i="5"/>
  <c r="H32" i="5"/>
  <c r="H26" i="5"/>
  <c r="C82" i="5"/>
  <c r="U57" i="5"/>
  <c r="U54" i="5"/>
  <c r="U55" i="5"/>
  <c r="U56" i="5"/>
  <c r="U52" i="5"/>
  <c r="U44" i="5"/>
  <c r="U46" i="5"/>
  <c r="U40" i="5"/>
  <c r="U36" i="5"/>
  <c r="U30" i="5"/>
  <c r="U53" i="5"/>
  <c r="U45" i="5"/>
  <c r="U41" i="5"/>
  <c r="U37" i="5"/>
  <c r="U33" i="5"/>
  <c r="U42" i="5"/>
  <c r="U38" i="5"/>
  <c r="U43" i="5"/>
  <c r="U39" i="5"/>
  <c r="U35" i="5"/>
  <c r="U28" i="5"/>
  <c r="U24" i="5"/>
  <c r="U18" i="5"/>
  <c r="U51" i="5"/>
  <c r="U50" i="5"/>
  <c r="U26" i="5"/>
  <c r="U27" i="5"/>
  <c r="U23" i="5"/>
  <c r="U19" i="5"/>
  <c r="U34" i="5"/>
  <c r="U20" i="5"/>
  <c r="U29" i="5"/>
  <c r="U25" i="5"/>
  <c r="R55" i="5"/>
  <c r="C79" i="5"/>
  <c r="R56" i="5"/>
  <c r="R57" i="5"/>
  <c r="R53" i="5"/>
  <c r="R45" i="5"/>
  <c r="R41" i="5"/>
  <c r="R37" i="5"/>
  <c r="R33" i="5"/>
  <c r="R50" i="5"/>
  <c r="R43" i="5"/>
  <c r="R39" i="5"/>
  <c r="R35" i="5"/>
  <c r="R46" i="5"/>
  <c r="R52" i="5"/>
  <c r="R44" i="5"/>
  <c r="R40" i="5"/>
  <c r="R36" i="5"/>
  <c r="R32" i="5"/>
  <c r="R29" i="5"/>
  <c r="R25" i="5"/>
  <c r="R19" i="5"/>
  <c r="R54" i="5"/>
  <c r="R20" i="5"/>
  <c r="R38" i="5"/>
  <c r="R28" i="5"/>
  <c r="R24" i="5"/>
  <c r="R42" i="5"/>
  <c r="R30" i="5"/>
  <c r="R26" i="5"/>
  <c r="R34" i="5"/>
  <c r="R27" i="5"/>
  <c r="R23" i="5"/>
  <c r="R18" i="5"/>
  <c r="H97" i="5"/>
  <c r="AJ53" i="5"/>
  <c r="AJ57" i="5"/>
  <c r="AJ55" i="5"/>
  <c r="AJ50" i="5"/>
  <c r="AJ43" i="5"/>
  <c r="AJ39" i="5"/>
  <c r="AJ35" i="5"/>
  <c r="AJ29" i="5"/>
  <c r="AJ54" i="5"/>
  <c r="AJ45" i="5"/>
  <c r="AJ40" i="5"/>
  <c r="AJ36" i="5"/>
  <c r="AJ32" i="5"/>
  <c r="AJ41" i="5"/>
  <c r="AJ37" i="5"/>
  <c r="AJ42" i="5"/>
  <c r="AJ38" i="5"/>
  <c r="AJ34" i="5"/>
  <c r="AJ30" i="5"/>
  <c r="AJ27" i="5"/>
  <c r="AJ23" i="5"/>
  <c r="AJ56" i="5"/>
  <c r="AJ52" i="5"/>
  <c r="AJ46" i="5"/>
  <c r="AJ44" i="5"/>
  <c r="AJ25" i="5"/>
  <c r="AJ26" i="5"/>
  <c r="AJ18" i="5"/>
  <c r="AJ19" i="5"/>
  <c r="AJ33" i="5"/>
  <c r="AJ28" i="5"/>
  <c r="AJ24" i="5"/>
  <c r="AJ20" i="5"/>
  <c r="C78" i="5"/>
  <c r="Q54" i="5"/>
  <c r="Q55" i="5"/>
  <c r="Q56" i="5"/>
  <c r="Q52" i="5"/>
  <c r="Q44" i="5"/>
  <c r="Q40" i="5"/>
  <c r="Q36" i="5"/>
  <c r="Q30" i="5"/>
  <c r="Q42" i="5"/>
  <c r="Q38" i="5"/>
  <c r="Q34" i="5"/>
  <c r="Q57" i="5"/>
  <c r="Q53" i="5"/>
  <c r="Q50" i="5"/>
  <c r="Q43" i="5"/>
  <c r="Q39" i="5"/>
  <c r="Q46" i="5"/>
  <c r="Q45" i="5"/>
  <c r="Q28" i="5"/>
  <c r="Q24" i="5"/>
  <c r="Q18" i="5"/>
  <c r="Q35" i="5"/>
  <c r="Q27" i="5"/>
  <c r="Q23" i="5"/>
  <c r="Q19" i="5"/>
  <c r="Q20" i="5"/>
  <c r="Q37" i="5"/>
  <c r="Q33" i="5"/>
  <c r="Q29" i="5"/>
  <c r="Q25" i="5"/>
  <c r="Q41" i="5"/>
  <c r="Q26" i="5"/>
  <c r="C92" i="5"/>
  <c r="AE57" i="5"/>
  <c r="AE52" i="5"/>
  <c r="AE54" i="5"/>
  <c r="AE46" i="5"/>
  <c r="AE42" i="5"/>
  <c r="AE38" i="5"/>
  <c r="AE34" i="5"/>
  <c r="AE56" i="5"/>
  <c r="AE53" i="5"/>
  <c r="AE40" i="5"/>
  <c r="AE36" i="5"/>
  <c r="AE32" i="5"/>
  <c r="AE50" i="5"/>
  <c r="AE41" i="5"/>
  <c r="AE37" i="5"/>
  <c r="AE55" i="5"/>
  <c r="AE44" i="5"/>
  <c r="AE43" i="5"/>
  <c r="AE39" i="5"/>
  <c r="AE35" i="5"/>
  <c r="AE30" i="5"/>
  <c r="AE26" i="5"/>
  <c r="AE20" i="5"/>
  <c r="AE51" i="5"/>
  <c r="AE45" i="5"/>
  <c r="AE29" i="5"/>
  <c r="AE25" i="5"/>
  <c r="AE33" i="5"/>
  <c r="AE27" i="5"/>
  <c r="AE23" i="5"/>
  <c r="AE18" i="5"/>
  <c r="AE19" i="5"/>
  <c r="AE28" i="5"/>
  <c r="AE24" i="5"/>
  <c r="Q51" i="5"/>
  <c r="AG32" i="5"/>
  <c r="Q32" i="5"/>
  <c r="AK22" i="5"/>
  <c r="AE22" i="5"/>
  <c r="T22" i="5"/>
  <c r="AH22" i="5"/>
  <c r="M22" i="5"/>
  <c r="L22" i="5"/>
  <c r="AK15" i="5"/>
  <c r="V15" i="5"/>
  <c r="H15" i="5"/>
  <c r="AJ15" i="5"/>
  <c r="C84" i="5"/>
  <c r="W57" i="5"/>
  <c r="W52" i="5"/>
  <c r="W56" i="5"/>
  <c r="W54" i="5"/>
  <c r="W46" i="5"/>
  <c r="W55" i="5"/>
  <c r="W42" i="5"/>
  <c r="W38" i="5"/>
  <c r="W34" i="5"/>
  <c r="W43" i="5"/>
  <c r="W39" i="5"/>
  <c r="W35" i="5"/>
  <c r="W50" i="5"/>
  <c r="W51" i="5"/>
  <c r="W40" i="5"/>
  <c r="W36" i="5"/>
  <c r="W32" i="5"/>
  <c r="W26" i="5"/>
  <c r="W20" i="5"/>
  <c r="W53" i="5"/>
  <c r="W45" i="5"/>
  <c r="W44" i="5"/>
  <c r="W33" i="5"/>
  <c r="W19" i="5"/>
  <c r="W37" i="5"/>
  <c r="W28" i="5"/>
  <c r="W24" i="5"/>
  <c r="W41" i="5"/>
  <c r="W29" i="5"/>
  <c r="W25" i="5"/>
  <c r="W30" i="5"/>
  <c r="W27" i="5"/>
  <c r="W23" i="5"/>
  <c r="W18" i="5"/>
  <c r="AA57" i="5"/>
  <c r="AA52" i="5"/>
  <c r="AA56" i="5"/>
  <c r="AA54" i="5"/>
  <c r="AA46" i="5"/>
  <c r="AA53" i="5"/>
  <c r="AA44" i="5"/>
  <c r="AA42" i="5"/>
  <c r="AA38" i="5"/>
  <c r="AA34" i="5"/>
  <c r="AA41" i="5"/>
  <c r="AA37" i="5"/>
  <c r="AA33" i="5"/>
  <c r="AA51" i="5"/>
  <c r="AA45" i="5"/>
  <c r="AA43" i="5"/>
  <c r="AA39" i="5"/>
  <c r="AA26" i="5"/>
  <c r="AA20" i="5"/>
  <c r="C88" i="5"/>
  <c r="AA55" i="5"/>
  <c r="AA50" i="5"/>
  <c r="AA35" i="5"/>
  <c r="AA27" i="5"/>
  <c r="AA23" i="5"/>
  <c r="AA18" i="5"/>
  <c r="AA40" i="5"/>
  <c r="AA36" i="5"/>
  <c r="AA30" i="5"/>
  <c r="AA19" i="5"/>
  <c r="AA28" i="5"/>
  <c r="AA24" i="5"/>
  <c r="AA32" i="5"/>
  <c r="AA29" i="5"/>
  <c r="AA25" i="5"/>
  <c r="C85" i="5"/>
  <c r="X56" i="5"/>
  <c r="X53" i="5"/>
  <c r="X57" i="5"/>
  <c r="X55" i="5"/>
  <c r="X50" i="5"/>
  <c r="X54" i="5"/>
  <c r="X45" i="5"/>
  <c r="X43" i="5"/>
  <c r="X39" i="5"/>
  <c r="X35" i="5"/>
  <c r="X52" i="5"/>
  <c r="X40" i="5"/>
  <c r="X46" i="5"/>
  <c r="X44" i="5"/>
  <c r="X41" i="5"/>
  <c r="X37" i="5"/>
  <c r="X33" i="5"/>
  <c r="X27" i="5"/>
  <c r="X23" i="5"/>
  <c r="X38" i="5"/>
  <c r="X32" i="5"/>
  <c r="X28" i="5"/>
  <c r="X24" i="5"/>
  <c r="X20" i="5"/>
  <c r="X42" i="5"/>
  <c r="X34" i="5"/>
  <c r="X29" i="5"/>
  <c r="X25" i="5"/>
  <c r="X36" i="5"/>
  <c r="X30" i="5"/>
  <c r="X26" i="5"/>
  <c r="X18" i="5"/>
  <c r="X19" i="5"/>
  <c r="AB22" i="5"/>
  <c r="AH15" i="5"/>
  <c r="T15" i="5"/>
  <c r="E47" i="5"/>
  <c r="E60" i="5" s="1"/>
  <c r="AE15" i="5"/>
  <c r="C74" i="5"/>
  <c r="M54" i="5"/>
  <c r="M55" i="5"/>
  <c r="M57" i="5"/>
  <c r="M56" i="5"/>
  <c r="M52" i="5"/>
  <c r="M45" i="5"/>
  <c r="M44" i="5"/>
  <c r="M40" i="5"/>
  <c r="M36" i="5"/>
  <c r="M30" i="5"/>
  <c r="M50" i="5"/>
  <c r="M42" i="5"/>
  <c r="M38" i="5"/>
  <c r="M34" i="5"/>
  <c r="M46" i="5"/>
  <c r="M43" i="5"/>
  <c r="M39" i="5"/>
  <c r="M51" i="5"/>
  <c r="M28" i="5"/>
  <c r="M24" i="5"/>
  <c r="M18" i="5"/>
  <c r="M53" i="5"/>
  <c r="M35" i="5"/>
  <c r="M27" i="5"/>
  <c r="M23" i="5"/>
  <c r="M19" i="5"/>
  <c r="M20" i="5"/>
  <c r="M37" i="5"/>
  <c r="M33" i="5"/>
  <c r="M29" i="5"/>
  <c r="M25" i="5"/>
  <c r="M41" i="5"/>
  <c r="M26" i="5"/>
  <c r="H99" i="5"/>
  <c r="AL56" i="5"/>
  <c r="AL55" i="5"/>
  <c r="AL53" i="5"/>
  <c r="AL45" i="5"/>
  <c r="AL52" i="5"/>
  <c r="AL44" i="5"/>
  <c r="AL41" i="5"/>
  <c r="AL37" i="5"/>
  <c r="AL33" i="5"/>
  <c r="AL42" i="5"/>
  <c r="AL38" i="5"/>
  <c r="AL34" i="5"/>
  <c r="AL50" i="5"/>
  <c r="AL43" i="5"/>
  <c r="AL39" i="5"/>
  <c r="AL57" i="5"/>
  <c r="AL46" i="5"/>
  <c r="AL25" i="5"/>
  <c r="AL19" i="5"/>
  <c r="AL54" i="5"/>
  <c r="AL27" i="5"/>
  <c r="AL23" i="5"/>
  <c r="AL18" i="5"/>
  <c r="AL40" i="5"/>
  <c r="AL36" i="5"/>
  <c r="AL20" i="5"/>
  <c r="AL28" i="5"/>
  <c r="AL24" i="5"/>
  <c r="AL35" i="5"/>
  <c r="AL32" i="5"/>
  <c r="AL30" i="5"/>
  <c r="AL29" i="5"/>
  <c r="AL26" i="5"/>
  <c r="M32" i="5"/>
  <c r="C94" i="5"/>
  <c r="AG54" i="5"/>
  <c r="AG56" i="5"/>
  <c r="AG55" i="5"/>
  <c r="AG52" i="5"/>
  <c r="AG44" i="5"/>
  <c r="AG40" i="5"/>
  <c r="AG36" i="5"/>
  <c r="AG30" i="5"/>
  <c r="AG50" i="5"/>
  <c r="AG42" i="5"/>
  <c r="AG38" i="5"/>
  <c r="AG34" i="5"/>
  <c r="AG46" i="5"/>
  <c r="AG45" i="5"/>
  <c r="AG43" i="5"/>
  <c r="AG39" i="5"/>
  <c r="AG28" i="5"/>
  <c r="AG24" i="5"/>
  <c r="AG18" i="5"/>
  <c r="AG57" i="5"/>
  <c r="AG53" i="5"/>
  <c r="AG41" i="5"/>
  <c r="AG33" i="5"/>
  <c r="AG27" i="5"/>
  <c r="AG23" i="5"/>
  <c r="AG19" i="5"/>
  <c r="AG35" i="5"/>
  <c r="AG20" i="5"/>
  <c r="AG29" i="5"/>
  <c r="AG25" i="5"/>
  <c r="AG37" i="5"/>
  <c r="AG26" i="5"/>
  <c r="C80" i="5"/>
  <c r="S57" i="5"/>
  <c r="S56" i="5"/>
  <c r="S52" i="5"/>
  <c r="S54" i="5"/>
  <c r="S46" i="5"/>
  <c r="S53" i="5"/>
  <c r="S50" i="5"/>
  <c r="S45" i="5"/>
  <c r="S42" i="5"/>
  <c r="S38" i="5"/>
  <c r="S34" i="5"/>
  <c r="S55" i="5"/>
  <c r="S51" i="5"/>
  <c r="S44" i="5"/>
  <c r="S40" i="5"/>
  <c r="S41" i="5"/>
  <c r="S37" i="5"/>
  <c r="S33" i="5"/>
  <c r="S26" i="5"/>
  <c r="S20" i="5"/>
  <c r="S43" i="5"/>
  <c r="S36" i="5"/>
  <c r="S28" i="5"/>
  <c r="S24" i="5"/>
  <c r="S30" i="5"/>
  <c r="S29" i="5"/>
  <c r="S25" i="5"/>
  <c r="S32" i="5"/>
  <c r="S27" i="5"/>
  <c r="S23" i="5"/>
  <c r="S18" i="5"/>
  <c r="S39" i="5"/>
  <c r="S35" i="5"/>
  <c r="S19" i="5"/>
  <c r="C89" i="5"/>
  <c r="AB53" i="5"/>
  <c r="AB56" i="5"/>
  <c r="AB55" i="5"/>
  <c r="AB50" i="5"/>
  <c r="AB57" i="5"/>
  <c r="AB43" i="5"/>
  <c r="AB39" i="5"/>
  <c r="AB35" i="5"/>
  <c r="AB46" i="5"/>
  <c r="AB45" i="5"/>
  <c r="AB44" i="5"/>
  <c r="AB42" i="5"/>
  <c r="AB38" i="5"/>
  <c r="AB34" i="5"/>
  <c r="AB52" i="5"/>
  <c r="AB40" i="5"/>
  <c r="AB36" i="5"/>
  <c r="AB32" i="5"/>
  <c r="AB27" i="5"/>
  <c r="AB23" i="5"/>
  <c r="AB54" i="5"/>
  <c r="AB37" i="5"/>
  <c r="AB30" i="5"/>
  <c r="AB19" i="5"/>
  <c r="AB41" i="5"/>
  <c r="AB28" i="5"/>
  <c r="AB24" i="5"/>
  <c r="AB20" i="5"/>
  <c r="AB33" i="5"/>
  <c r="AB29" i="5"/>
  <c r="AB25" i="5"/>
  <c r="AB26" i="5"/>
  <c r="AB18" i="5"/>
  <c r="AF57" i="5"/>
  <c r="AF53" i="5"/>
  <c r="C93" i="5"/>
  <c r="AF56" i="5"/>
  <c r="AF55" i="5"/>
  <c r="AF50" i="5"/>
  <c r="AF54" i="5"/>
  <c r="AF46" i="5"/>
  <c r="AF44" i="5"/>
  <c r="AF43" i="5"/>
  <c r="AF39" i="5"/>
  <c r="AF35" i="5"/>
  <c r="AF41" i="5"/>
  <c r="AF37" i="5"/>
  <c r="AF33" i="5"/>
  <c r="AF52" i="5"/>
  <c r="AF42" i="5"/>
  <c r="AF38" i="5"/>
  <c r="AF45" i="5"/>
  <c r="AF27" i="5"/>
  <c r="AF23" i="5"/>
  <c r="AF26" i="5"/>
  <c r="AF32" i="5"/>
  <c r="AF19" i="5"/>
  <c r="AF34" i="5"/>
  <c r="AF30" i="5"/>
  <c r="AF28" i="5"/>
  <c r="AF24" i="5"/>
  <c r="AF20" i="5"/>
  <c r="AF40" i="5"/>
  <c r="AF36" i="5"/>
  <c r="AF29" i="5"/>
  <c r="AF25" i="5"/>
  <c r="AF18" i="5"/>
  <c r="C71" i="5"/>
  <c r="J57" i="5"/>
  <c r="J55" i="5"/>
  <c r="J56" i="5"/>
  <c r="J53" i="5"/>
  <c r="J45" i="5"/>
  <c r="J46" i="5"/>
  <c r="J41" i="5"/>
  <c r="J37" i="5"/>
  <c r="J33" i="5"/>
  <c r="J44" i="5"/>
  <c r="J40" i="5"/>
  <c r="J36" i="5"/>
  <c r="J32" i="5"/>
  <c r="J52" i="5"/>
  <c r="J50" i="5"/>
  <c r="J42" i="5"/>
  <c r="J38" i="5"/>
  <c r="J34" i="5"/>
  <c r="J30" i="5"/>
  <c r="J29" i="5"/>
  <c r="J25" i="5"/>
  <c r="J19" i="5"/>
  <c r="J54" i="5"/>
  <c r="J43" i="5"/>
  <c r="J35" i="5"/>
  <c r="J26" i="5"/>
  <c r="J18" i="5"/>
  <c r="J27" i="5"/>
  <c r="J23" i="5"/>
  <c r="J39" i="5"/>
  <c r="J28" i="5"/>
  <c r="J24" i="5"/>
  <c r="J20" i="5"/>
  <c r="C86" i="5"/>
  <c r="Y54" i="5"/>
  <c r="Y57" i="5"/>
  <c r="Y55" i="5"/>
  <c r="Y52" i="5"/>
  <c r="Y44" i="5"/>
  <c r="Y50" i="5"/>
  <c r="Y40" i="5"/>
  <c r="Y36" i="5"/>
  <c r="Y30" i="5"/>
  <c r="Y56" i="5"/>
  <c r="Y46" i="5"/>
  <c r="Y41" i="5"/>
  <c r="Y37" i="5"/>
  <c r="Y53" i="5"/>
  <c r="Y45" i="5"/>
  <c r="Y42" i="5"/>
  <c r="Y38" i="5"/>
  <c r="Y34" i="5"/>
  <c r="Y28" i="5"/>
  <c r="Y24" i="5"/>
  <c r="Y18" i="5"/>
  <c r="Y29" i="5"/>
  <c r="Y25" i="5"/>
  <c r="Y35" i="5"/>
  <c r="Y26" i="5"/>
  <c r="Y39" i="5"/>
  <c r="Y27" i="5"/>
  <c r="Y23" i="5"/>
  <c r="Y19" i="5"/>
  <c r="Y43" i="5"/>
  <c r="Y33" i="5"/>
  <c r="Y20" i="5"/>
  <c r="AG51" i="5"/>
  <c r="X51" i="5"/>
  <c r="V51" i="5"/>
  <c r="AL51" i="5"/>
  <c r="Y32" i="5"/>
  <c r="I32" i="5"/>
  <c r="I100" i="5"/>
  <c r="Z22" i="5"/>
  <c r="W22" i="5"/>
  <c r="I22" i="5"/>
  <c r="X22" i="5"/>
  <c r="V22" i="5"/>
  <c r="Z15" i="5"/>
  <c r="AG15" i="5"/>
  <c r="R15" i="5"/>
  <c r="Y15" i="5"/>
  <c r="U15" i="5"/>
  <c r="S15" i="5"/>
  <c r="H98" i="5"/>
  <c r="AK57" i="5"/>
  <c r="AK54" i="5"/>
  <c r="AK55" i="5"/>
  <c r="AK56" i="5"/>
  <c r="AK52" i="5"/>
  <c r="AK44" i="5"/>
  <c r="AK46" i="5"/>
  <c r="AK40" i="5"/>
  <c r="AK36" i="5"/>
  <c r="AK30" i="5"/>
  <c r="AK41" i="5"/>
  <c r="AK37" i="5"/>
  <c r="AK33" i="5"/>
  <c r="AK51" i="5"/>
  <c r="AK42" i="5"/>
  <c r="AK38" i="5"/>
  <c r="AK53" i="5"/>
  <c r="AK50" i="5"/>
  <c r="AK43" i="5"/>
  <c r="AK39" i="5"/>
  <c r="AK35" i="5"/>
  <c r="AK28" i="5"/>
  <c r="AK24" i="5"/>
  <c r="AK18" i="5"/>
  <c r="AK45" i="5"/>
  <c r="AK34" i="5"/>
  <c r="AK29" i="5"/>
  <c r="AK26" i="5"/>
  <c r="AK27" i="5"/>
  <c r="AK23" i="5"/>
  <c r="AK19" i="5"/>
  <c r="AK20" i="5"/>
  <c r="AK25" i="5"/>
  <c r="L53" i="5"/>
  <c r="L55" i="5"/>
  <c r="L50" i="5"/>
  <c r="C73" i="5"/>
  <c r="L43" i="5"/>
  <c r="L39" i="5"/>
  <c r="L35" i="5"/>
  <c r="L41" i="5"/>
  <c r="L37" i="5"/>
  <c r="L33" i="5"/>
  <c r="L52" i="5"/>
  <c r="L45" i="5"/>
  <c r="L42" i="5"/>
  <c r="L38" i="5"/>
  <c r="L57" i="5"/>
  <c r="L54" i="5"/>
  <c r="L46" i="5"/>
  <c r="L44" i="5"/>
  <c r="L40" i="5"/>
  <c r="L36" i="5"/>
  <c r="L32" i="5"/>
  <c r="L27" i="5"/>
  <c r="L23" i="5"/>
  <c r="L56" i="5"/>
  <c r="L26" i="5"/>
  <c r="L28" i="5"/>
  <c r="L24" i="5"/>
  <c r="L19" i="5"/>
  <c r="L30" i="5"/>
  <c r="L20" i="5"/>
  <c r="L34" i="5"/>
  <c r="L29" i="5"/>
  <c r="L25" i="5"/>
  <c r="L18" i="5"/>
  <c r="C72" i="5"/>
  <c r="K57" i="5"/>
  <c r="K56" i="5"/>
  <c r="K52" i="5"/>
  <c r="K54" i="5"/>
  <c r="K46" i="5"/>
  <c r="K53" i="5"/>
  <c r="K42" i="5"/>
  <c r="K38" i="5"/>
  <c r="K34" i="5"/>
  <c r="K50" i="5"/>
  <c r="K41" i="5"/>
  <c r="K37" i="5"/>
  <c r="K55" i="5"/>
  <c r="K45" i="5"/>
  <c r="K43" i="5"/>
  <c r="K39" i="5"/>
  <c r="K35" i="5"/>
  <c r="K26" i="5"/>
  <c r="K20" i="5"/>
  <c r="K51" i="5"/>
  <c r="K44" i="5"/>
  <c r="K36" i="5"/>
  <c r="K29" i="5"/>
  <c r="K25" i="5"/>
  <c r="K27" i="5"/>
  <c r="K23" i="5"/>
  <c r="K40" i="5"/>
  <c r="K32" i="5"/>
  <c r="K28" i="5"/>
  <c r="K24" i="5"/>
  <c r="K19" i="5"/>
  <c r="K33" i="5"/>
  <c r="K30" i="5"/>
  <c r="K18" i="5"/>
  <c r="K22" i="5"/>
  <c r="AA22" i="5"/>
  <c r="Y22" i="5"/>
  <c r="AL22" i="5"/>
  <c r="AF15" i="5"/>
  <c r="AL15" i="5"/>
  <c r="X15" i="5"/>
  <c r="I15" i="5"/>
  <c r="W15" i="5"/>
  <c r="AJ22" i="5"/>
  <c r="H77" i="4"/>
  <c r="I83" i="4"/>
  <c r="V31" i="4" s="1"/>
  <c r="H91" i="4"/>
  <c r="I97" i="4"/>
  <c r="AJ31" i="4" s="1"/>
  <c r="H69" i="4"/>
  <c r="H71" i="4"/>
  <c r="H72" i="4"/>
  <c r="I78" i="4"/>
  <c r="Q31" i="4" s="1"/>
  <c r="I67" i="4"/>
  <c r="F31" i="4" s="1"/>
  <c r="I71" i="4"/>
  <c r="J31" i="4" s="1"/>
  <c r="I72" i="4"/>
  <c r="K31" i="4" s="1"/>
  <c r="H79" i="4"/>
  <c r="H83" i="4"/>
  <c r="I85" i="4"/>
  <c r="X31" i="4" s="1"/>
  <c r="H87" i="4"/>
  <c r="I93" i="4"/>
  <c r="AF31" i="4" s="1"/>
  <c r="K99" i="4"/>
  <c r="F77" i="4"/>
  <c r="P35" i="4" s="1"/>
  <c r="F67" i="4"/>
  <c r="H93" i="4"/>
  <c r="H67" i="4"/>
  <c r="H76" i="4"/>
  <c r="H80" i="4"/>
  <c r="H85" i="4"/>
  <c r="I90" i="4"/>
  <c r="AC31" i="4" s="1"/>
  <c r="I92" i="4"/>
  <c r="AE31" i="4" s="1"/>
  <c r="I94" i="4"/>
  <c r="AG31" i="4" s="1"/>
  <c r="I98" i="4"/>
  <c r="AK31" i="4" s="1"/>
  <c r="F68" i="4"/>
  <c r="G45" i="4" s="1"/>
  <c r="F76" i="4"/>
  <c r="O54" i="4" s="1"/>
  <c r="F69" i="4"/>
  <c r="H43" i="4" s="1"/>
  <c r="F75" i="4"/>
  <c r="N35" i="4" s="1"/>
  <c r="F89" i="4"/>
  <c r="AB55" i="4" s="1"/>
  <c r="I68" i="4"/>
  <c r="I69" i="4"/>
  <c r="H31" i="4" s="1"/>
  <c r="I70" i="4"/>
  <c r="I31" i="4" s="1"/>
  <c r="H73" i="4"/>
  <c r="I74" i="4"/>
  <c r="I75" i="4"/>
  <c r="N31" i="4" s="1"/>
  <c r="I76" i="4"/>
  <c r="O31" i="4" s="1"/>
  <c r="I77" i="4"/>
  <c r="P31" i="4" s="1"/>
  <c r="I79" i="4"/>
  <c r="R31" i="4" s="1"/>
  <c r="I80" i="4"/>
  <c r="S31" i="4" s="1"/>
  <c r="I84" i="4"/>
  <c r="W31" i="4" s="1"/>
  <c r="H86" i="4"/>
  <c r="I87" i="4"/>
  <c r="Z31" i="4" s="1"/>
  <c r="H90" i="4"/>
  <c r="I91" i="4"/>
  <c r="AD31" i="4" s="1"/>
  <c r="I96" i="4"/>
  <c r="AI31" i="4" s="1"/>
  <c r="I99" i="4"/>
  <c r="AL31" i="4" s="1"/>
  <c r="H50" i="4"/>
  <c r="H27" i="4"/>
  <c r="N54" i="4"/>
  <c r="P33" i="4"/>
  <c r="F91" i="4"/>
  <c r="AD29" i="4" s="1"/>
  <c r="F90" i="4"/>
  <c r="AC28" i="4" s="1"/>
  <c r="F83" i="4"/>
  <c r="V55" i="4" s="1"/>
  <c r="F82" i="4"/>
  <c r="U22" i="4" s="1"/>
  <c r="F96" i="4"/>
  <c r="AI56" i="4" s="1"/>
  <c r="F94" i="4"/>
  <c r="AG50" i="4" s="1"/>
  <c r="F81" i="4"/>
  <c r="C81" i="4" s="1"/>
  <c r="F80" i="4"/>
  <c r="S56" i="4" s="1"/>
  <c r="F73" i="4"/>
  <c r="L42" i="4" s="1"/>
  <c r="H24" i="4"/>
  <c r="E15" i="4"/>
  <c r="AN16" i="4"/>
  <c r="E21" i="4"/>
  <c r="H28" i="4"/>
  <c r="G31" i="4"/>
  <c r="AA31" i="4"/>
  <c r="M31" i="4"/>
  <c r="H54" i="4"/>
  <c r="F92" i="4"/>
  <c r="AE29" i="4" s="1"/>
  <c r="F87" i="4"/>
  <c r="Z22" i="4" s="1"/>
  <c r="F86" i="4"/>
  <c r="Y22" i="4" s="1"/>
  <c r="F85" i="4"/>
  <c r="F78" i="4"/>
  <c r="F70" i="4"/>
  <c r="I32" i="4" s="1"/>
  <c r="F99" i="4"/>
  <c r="AL32" i="4" s="1"/>
  <c r="F97" i="4"/>
  <c r="F95" i="4"/>
  <c r="F93" i="4"/>
  <c r="F88" i="4"/>
  <c r="AA28" i="4" s="1"/>
  <c r="F79" i="4"/>
  <c r="R28" i="4" s="1"/>
  <c r="F72" i="4"/>
  <c r="K28" i="4" s="1"/>
  <c r="F71" i="4"/>
  <c r="J32" i="4" s="1"/>
  <c r="F98" i="4"/>
  <c r="AK22" i="4" s="1"/>
  <c r="F84" i="4"/>
  <c r="W29" i="4" s="1"/>
  <c r="F74" i="4"/>
  <c r="M29" i="4" s="1"/>
  <c r="H55" i="4"/>
  <c r="K98" i="4"/>
  <c r="K96" i="4"/>
  <c r="K94" i="4"/>
  <c r="K91" i="4"/>
  <c r="K90" i="4"/>
  <c r="K84" i="4"/>
  <c r="K77" i="4"/>
  <c r="K76" i="4"/>
  <c r="K75" i="4"/>
  <c r="K74" i="4"/>
  <c r="K92" i="4"/>
  <c r="K87" i="4"/>
  <c r="K86" i="4"/>
  <c r="K85" i="4"/>
  <c r="K78" i="4"/>
  <c r="K70" i="4"/>
  <c r="K95" i="4"/>
  <c r="K89" i="4"/>
  <c r="K88" i="4"/>
  <c r="K82" i="4"/>
  <c r="K80" i="4"/>
  <c r="K67" i="4"/>
  <c r="K100" i="4" s="1"/>
  <c r="H88" i="4"/>
  <c r="I89" i="4"/>
  <c r="AB31" i="4" s="1"/>
  <c r="J100" i="1"/>
  <c r="Q11" i="1"/>
  <c r="E22" i="1"/>
  <c r="P53" i="4" l="1"/>
  <c r="P42" i="4"/>
  <c r="P27" i="4"/>
  <c r="M91" i="8"/>
  <c r="AD62" i="8"/>
  <c r="H37" i="4"/>
  <c r="H53" i="4"/>
  <c r="H42" i="4"/>
  <c r="H22" i="4"/>
  <c r="P50" i="4"/>
  <c r="H45" i="4"/>
  <c r="P44" i="4"/>
  <c r="P29" i="4"/>
  <c r="P54" i="4"/>
  <c r="P34" i="4"/>
  <c r="P37" i="4"/>
  <c r="P55" i="4"/>
  <c r="P25" i="4"/>
  <c r="P22" i="4"/>
  <c r="P56" i="4"/>
  <c r="P36" i="4"/>
  <c r="P20" i="4"/>
  <c r="P52" i="4"/>
  <c r="P43" i="4"/>
  <c r="P18" i="4"/>
  <c r="P28" i="4"/>
  <c r="P38" i="4"/>
  <c r="P32" i="4"/>
  <c r="P45" i="4"/>
  <c r="P30" i="4"/>
  <c r="N62" i="8"/>
  <c r="M75" i="8"/>
  <c r="M78" i="8"/>
  <c r="Q62" i="8"/>
  <c r="AC62" i="8"/>
  <c r="I62" i="8"/>
  <c r="U62" i="8"/>
  <c r="M89" i="8"/>
  <c r="O62" i="8"/>
  <c r="AA62" i="8"/>
  <c r="M92" i="8"/>
  <c r="P62" i="8"/>
  <c r="M77" i="8"/>
  <c r="M68" i="8"/>
  <c r="G62" i="8"/>
  <c r="M80" i="8"/>
  <c r="S62" i="8"/>
  <c r="M71" i="8"/>
  <c r="J62" i="8"/>
  <c r="M81" i="8"/>
  <c r="T62" i="8"/>
  <c r="AN58" i="8"/>
  <c r="M86" i="8"/>
  <c r="Y62" i="8"/>
  <c r="M74" i="8"/>
  <c r="M62" i="8"/>
  <c r="W62" i="8"/>
  <c r="M84" i="8"/>
  <c r="M87" i="8"/>
  <c r="Z62" i="8"/>
  <c r="F62" i="8"/>
  <c r="M67" i="8"/>
  <c r="M73" i="8"/>
  <c r="L62" i="8"/>
  <c r="M83" i="8"/>
  <c r="V62" i="8"/>
  <c r="AM47" i="8"/>
  <c r="AN47" i="8" s="1"/>
  <c r="AN13" i="8"/>
  <c r="M72" i="8"/>
  <c r="K62" i="8"/>
  <c r="C99" i="8"/>
  <c r="X62" i="8"/>
  <c r="M85" i="8"/>
  <c r="M84" i="7"/>
  <c r="P62" i="7"/>
  <c r="M75" i="7"/>
  <c r="AA62" i="7"/>
  <c r="M88" i="7"/>
  <c r="U62" i="7"/>
  <c r="T62" i="7"/>
  <c r="S62" i="7"/>
  <c r="M80" i="7"/>
  <c r="M62" i="7"/>
  <c r="M68" i="7"/>
  <c r="AE62" i="7"/>
  <c r="M76" i="7"/>
  <c r="M73" i="7"/>
  <c r="M90" i="7"/>
  <c r="AC62" i="7"/>
  <c r="M83" i="7"/>
  <c r="V62" i="7"/>
  <c r="K62" i="7"/>
  <c r="M72" i="7"/>
  <c r="M89" i="7"/>
  <c r="AB62" i="7"/>
  <c r="AD62" i="7"/>
  <c r="M91" i="7"/>
  <c r="Z62" i="7"/>
  <c r="Y62" i="7"/>
  <c r="M67" i="7"/>
  <c r="F62" i="7"/>
  <c r="X62" i="7"/>
  <c r="M85" i="7"/>
  <c r="M71" i="7"/>
  <c r="J62" i="7"/>
  <c r="M78" i="7"/>
  <c r="Q62" i="7"/>
  <c r="C99" i="7"/>
  <c r="C100" i="7" s="1"/>
  <c r="AN58" i="7"/>
  <c r="M70" i="7"/>
  <c r="I62" i="7"/>
  <c r="AM47" i="7"/>
  <c r="AN47" i="7" s="1"/>
  <c r="AN13" i="7"/>
  <c r="M62" i="6"/>
  <c r="N62" i="6"/>
  <c r="M92" i="6"/>
  <c r="M86" i="6"/>
  <c r="O62" i="6"/>
  <c r="AD62" i="6"/>
  <c r="M91" i="6"/>
  <c r="M85" i="6"/>
  <c r="J62" i="6"/>
  <c r="I62" i="6"/>
  <c r="U62" i="6"/>
  <c r="AA62" i="6"/>
  <c r="M83" i="6"/>
  <c r="V62" i="6"/>
  <c r="Q62" i="6"/>
  <c r="M87" i="6"/>
  <c r="G62" i="6"/>
  <c r="AM47" i="6"/>
  <c r="AN47" i="6" s="1"/>
  <c r="M80" i="6"/>
  <c r="S62" i="6"/>
  <c r="T62" i="6"/>
  <c r="M81" i="6"/>
  <c r="W62" i="6"/>
  <c r="M84" i="6"/>
  <c r="M90" i="6"/>
  <c r="AC62" i="6"/>
  <c r="M77" i="6"/>
  <c r="P62" i="6"/>
  <c r="M89" i="6"/>
  <c r="AB62" i="6"/>
  <c r="M72" i="6"/>
  <c r="K62" i="6"/>
  <c r="L62" i="6"/>
  <c r="M73" i="6"/>
  <c r="AN58" i="6"/>
  <c r="D100" i="6"/>
  <c r="AI58" i="5"/>
  <c r="AI13" i="5"/>
  <c r="P13" i="5"/>
  <c r="AD13" i="5"/>
  <c r="AI21" i="5"/>
  <c r="AD21" i="5"/>
  <c r="AD58" i="5"/>
  <c r="P21" i="5"/>
  <c r="Q13" i="5"/>
  <c r="AC21" i="5"/>
  <c r="G58" i="5"/>
  <c r="U13" i="5"/>
  <c r="AC13" i="5"/>
  <c r="P58" i="5"/>
  <c r="AC58" i="5"/>
  <c r="O58" i="5"/>
  <c r="G13" i="5"/>
  <c r="N47" i="5"/>
  <c r="N60" i="5" s="1"/>
  <c r="M75" i="5" s="1"/>
  <c r="O13" i="5"/>
  <c r="O21" i="5"/>
  <c r="I13" i="5"/>
  <c r="G21" i="5"/>
  <c r="X13" i="5"/>
  <c r="L13" i="5"/>
  <c r="R13" i="5"/>
  <c r="AB58" i="5"/>
  <c r="M13" i="5"/>
  <c r="K13" i="5"/>
  <c r="K58" i="5"/>
  <c r="S13" i="5"/>
  <c r="AG13" i="5"/>
  <c r="AM22" i="5"/>
  <c r="AN22" i="5" s="1"/>
  <c r="J13" i="5"/>
  <c r="AH13" i="5"/>
  <c r="AA13" i="5"/>
  <c r="AE13" i="5"/>
  <c r="AE58" i="5"/>
  <c r="Q58" i="5"/>
  <c r="AJ58" i="5"/>
  <c r="F13" i="5"/>
  <c r="H100" i="5"/>
  <c r="AB13" i="5"/>
  <c r="AE21" i="5"/>
  <c r="Q21" i="5"/>
  <c r="H21" i="5"/>
  <c r="AK58" i="5"/>
  <c r="Z58" i="5"/>
  <c r="W58" i="5"/>
  <c r="S58" i="5"/>
  <c r="AF21" i="5"/>
  <c r="AA21" i="5"/>
  <c r="V21" i="5"/>
  <c r="J21" i="5"/>
  <c r="T21" i="5"/>
  <c r="AJ21" i="5"/>
  <c r="R21" i="5"/>
  <c r="U21" i="5"/>
  <c r="X21" i="5"/>
  <c r="S21" i="5"/>
  <c r="AG21" i="5"/>
  <c r="F21" i="5"/>
  <c r="Z21" i="5"/>
  <c r="AL21" i="5"/>
  <c r="W21" i="5"/>
  <c r="AH21" i="5"/>
  <c r="W13" i="5"/>
  <c r="AL13" i="5"/>
  <c r="Z13" i="5"/>
  <c r="Y13" i="5"/>
  <c r="AF13" i="5"/>
  <c r="T13" i="5"/>
  <c r="V13" i="5"/>
  <c r="K21" i="5"/>
  <c r="E62" i="5"/>
  <c r="AG58" i="5"/>
  <c r="AK13" i="5"/>
  <c r="U58" i="5"/>
  <c r="AM40" i="5"/>
  <c r="AN40" i="5" s="1"/>
  <c r="AM30" i="5"/>
  <c r="AN30" i="5" s="1"/>
  <c r="AM34" i="5"/>
  <c r="AN34" i="5" s="1"/>
  <c r="AM44" i="5"/>
  <c r="AN44" i="5" s="1"/>
  <c r="AM35" i="5"/>
  <c r="AN35" i="5" s="1"/>
  <c r="AM38" i="5"/>
  <c r="AN38" i="5" s="1"/>
  <c r="AM54" i="5"/>
  <c r="AN54" i="5" s="1"/>
  <c r="AM52" i="5"/>
  <c r="AN52" i="5" s="1"/>
  <c r="AM56" i="5"/>
  <c r="AN56" i="5" s="1"/>
  <c r="AH58" i="5"/>
  <c r="T58" i="5"/>
  <c r="I58" i="5"/>
  <c r="Y58" i="5"/>
  <c r="C95" i="5"/>
  <c r="C96" i="5"/>
  <c r="AB21" i="5"/>
  <c r="L21" i="5"/>
  <c r="AM20" i="5"/>
  <c r="AN20" i="5" s="1"/>
  <c r="AM36" i="5"/>
  <c r="AN36" i="5" s="1"/>
  <c r="AM18" i="5"/>
  <c r="AN18" i="5" s="1"/>
  <c r="AM19" i="5"/>
  <c r="AN19" i="5" s="1"/>
  <c r="AM39" i="5"/>
  <c r="AN39" i="5" s="1"/>
  <c r="AM42" i="5"/>
  <c r="AN42" i="5" s="1"/>
  <c r="AM33" i="5"/>
  <c r="AN33" i="5" s="1"/>
  <c r="AM57" i="5"/>
  <c r="AN57" i="5" s="1"/>
  <c r="AM55" i="5"/>
  <c r="AN55" i="5" s="1"/>
  <c r="Y21" i="5"/>
  <c r="I21" i="5"/>
  <c r="J58" i="5"/>
  <c r="AF58" i="5"/>
  <c r="AM15" i="5"/>
  <c r="AN15" i="5" s="1"/>
  <c r="AA58" i="5"/>
  <c r="H13" i="5"/>
  <c r="M21" i="5"/>
  <c r="R58" i="5"/>
  <c r="AM24" i="5"/>
  <c r="AN24" i="5" s="1"/>
  <c r="AM23" i="5"/>
  <c r="AN23" i="5" s="1"/>
  <c r="AM26" i="5"/>
  <c r="AN26" i="5" s="1"/>
  <c r="AM25" i="5"/>
  <c r="AN25" i="5" s="1"/>
  <c r="AM43" i="5"/>
  <c r="AN43" i="5" s="1"/>
  <c r="AM46" i="5"/>
  <c r="AN46" i="5" s="1"/>
  <c r="AM37" i="5"/>
  <c r="AN37" i="5" s="1"/>
  <c r="AM45" i="5"/>
  <c r="AN45" i="5" s="1"/>
  <c r="L58" i="5"/>
  <c r="AL58" i="5"/>
  <c r="M58" i="5"/>
  <c r="X58" i="5"/>
  <c r="AJ13" i="5"/>
  <c r="AK21" i="5"/>
  <c r="H58" i="5"/>
  <c r="AM28" i="5"/>
  <c r="AN28" i="5" s="1"/>
  <c r="AM27" i="5"/>
  <c r="AN27" i="5" s="1"/>
  <c r="AM32" i="5"/>
  <c r="AN32" i="5" s="1"/>
  <c r="AM29" i="5"/>
  <c r="AN29" i="5" s="1"/>
  <c r="AM51" i="5"/>
  <c r="AN51" i="5" s="1"/>
  <c r="F58" i="5"/>
  <c r="AM50" i="5"/>
  <c r="AM41" i="5"/>
  <c r="AN41" i="5" s="1"/>
  <c r="AM53" i="5"/>
  <c r="AN53" i="5" s="1"/>
  <c r="V58" i="5"/>
  <c r="N55" i="4"/>
  <c r="N27" i="4"/>
  <c r="P57" i="4"/>
  <c r="C77" i="4"/>
  <c r="P46" i="4"/>
  <c r="H51" i="4"/>
  <c r="P24" i="4"/>
  <c r="P26" i="4"/>
  <c r="P40" i="4"/>
  <c r="P51" i="4"/>
  <c r="H33" i="4"/>
  <c r="P19" i="4"/>
  <c r="P23" i="4"/>
  <c r="AC50" i="4"/>
  <c r="G54" i="4"/>
  <c r="AB30" i="4"/>
  <c r="G37" i="4"/>
  <c r="C89" i="4"/>
  <c r="AC29" i="4"/>
  <c r="G50" i="4"/>
  <c r="P39" i="4"/>
  <c r="P41" i="4"/>
  <c r="C73" i="4"/>
  <c r="G56" i="4"/>
  <c r="L28" i="4"/>
  <c r="S28" i="4"/>
  <c r="G34" i="4"/>
  <c r="AB34" i="4"/>
  <c r="G46" i="4"/>
  <c r="AD28" i="4"/>
  <c r="O33" i="4"/>
  <c r="C80" i="4"/>
  <c r="AI52" i="4"/>
  <c r="C68" i="4"/>
  <c r="AI45" i="4"/>
  <c r="U32" i="4"/>
  <c r="AD22" i="4"/>
  <c r="AB51" i="4"/>
  <c r="C90" i="4"/>
  <c r="S29" i="4"/>
  <c r="N30" i="4"/>
  <c r="U54" i="4"/>
  <c r="AG53" i="4"/>
  <c r="S45" i="4"/>
  <c r="AG32" i="4"/>
  <c r="N50" i="4"/>
  <c r="AD32" i="4"/>
  <c r="S52" i="4"/>
  <c r="AD55" i="4"/>
  <c r="C82" i="4"/>
  <c r="S54" i="4"/>
  <c r="S32" i="4"/>
  <c r="U29" i="4"/>
  <c r="U28" i="4"/>
  <c r="AI28" i="4"/>
  <c r="O27" i="4"/>
  <c r="AB46" i="4"/>
  <c r="AB26" i="4"/>
  <c r="AB35" i="4"/>
  <c r="AB54" i="4"/>
  <c r="G40" i="4"/>
  <c r="G51" i="4"/>
  <c r="H96" i="4"/>
  <c r="AI41" i="4"/>
  <c r="AI32" i="4"/>
  <c r="AI29" i="4"/>
  <c r="O35" i="4"/>
  <c r="O39" i="4"/>
  <c r="L53" i="4"/>
  <c r="AD57" i="4"/>
  <c r="O56" i="4"/>
  <c r="L46" i="4"/>
  <c r="O29" i="4"/>
  <c r="AB43" i="4"/>
  <c r="G55" i="4"/>
  <c r="G19" i="4"/>
  <c r="AB27" i="4"/>
  <c r="N22" i="4"/>
  <c r="N46" i="4"/>
  <c r="N25" i="4"/>
  <c r="N37" i="4"/>
  <c r="N18" i="4"/>
  <c r="C75" i="4"/>
  <c r="N52" i="4"/>
  <c r="N44" i="4"/>
  <c r="N28" i="4"/>
  <c r="N56" i="4"/>
  <c r="N34" i="4"/>
  <c r="N45" i="4"/>
  <c r="H35" i="4"/>
  <c r="N26" i="4"/>
  <c r="N39" i="4"/>
  <c r="N38" i="4"/>
  <c r="H34" i="4"/>
  <c r="H40" i="4"/>
  <c r="H56" i="4"/>
  <c r="AG54" i="4"/>
  <c r="N57" i="4"/>
  <c r="H57" i="4"/>
  <c r="C69" i="4"/>
  <c r="C91" i="4"/>
  <c r="N51" i="4"/>
  <c r="H46" i="4"/>
  <c r="H38" i="4"/>
  <c r="I22" i="4"/>
  <c r="N32" i="4"/>
  <c r="AG22" i="4"/>
  <c r="H29" i="4"/>
  <c r="N29" i="4"/>
  <c r="O28" i="4"/>
  <c r="V28" i="4"/>
  <c r="H39" i="4"/>
  <c r="H30" i="4"/>
  <c r="H41" i="4"/>
  <c r="H20" i="4"/>
  <c r="O45" i="4"/>
  <c r="N53" i="4"/>
  <c r="N41" i="4"/>
  <c r="H44" i="4"/>
  <c r="Z32" i="4"/>
  <c r="N36" i="4"/>
  <c r="O57" i="4"/>
  <c r="O41" i="4"/>
  <c r="O26" i="4"/>
  <c r="O37" i="4"/>
  <c r="O53" i="4"/>
  <c r="G41" i="4"/>
  <c r="G18" i="4"/>
  <c r="G25" i="4"/>
  <c r="G24" i="4"/>
  <c r="G22" i="4"/>
  <c r="G38" i="4"/>
  <c r="G35" i="4"/>
  <c r="G27" i="4"/>
  <c r="G20" i="4"/>
  <c r="C76" i="4"/>
  <c r="AC32" i="4"/>
  <c r="O32" i="4"/>
  <c r="AB28" i="4"/>
  <c r="AB33" i="4"/>
  <c r="G26" i="4"/>
  <c r="G53" i="4"/>
  <c r="AB44" i="4"/>
  <c r="AB32" i="4"/>
  <c r="O23" i="4"/>
  <c r="AB38" i="4"/>
  <c r="AB40" i="4"/>
  <c r="O40" i="4"/>
  <c r="O51" i="4"/>
  <c r="G42" i="4"/>
  <c r="G36" i="4"/>
  <c r="G57" i="4"/>
  <c r="N43" i="4"/>
  <c r="N20" i="4"/>
  <c r="N19" i="4"/>
  <c r="N33" i="4"/>
  <c r="N40" i="4"/>
  <c r="N24" i="4"/>
  <c r="N23" i="4"/>
  <c r="O38" i="4"/>
  <c r="O30" i="4"/>
  <c r="O25" i="4"/>
  <c r="O24" i="4"/>
  <c r="O46" i="4"/>
  <c r="O42" i="4"/>
  <c r="O34" i="4"/>
  <c r="O18" i="4"/>
  <c r="O22" i="4"/>
  <c r="O20" i="4"/>
  <c r="O50" i="4"/>
  <c r="AB20" i="4"/>
  <c r="AB19" i="4"/>
  <c r="AB18" i="4"/>
  <c r="AB56" i="4"/>
  <c r="AB39" i="4"/>
  <c r="AB37" i="4"/>
  <c r="AB52" i="4"/>
  <c r="AB24" i="4"/>
  <c r="AB22" i="4"/>
  <c r="AB57" i="4"/>
  <c r="AB50" i="4"/>
  <c r="AB42" i="4"/>
  <c r="AB23" i="4"/>
  <c r="C94" i="4"/>
  <c r="C96" i="4" s="1"/>
  <c r="AC54" i="4"/>
  <c r="AB53" i="4"/>
  <c r="O52" i="4"/>
  <c r="G52" i="4"/>
  <c r="Y32" i="4"/>
  <c r="G32" i="4"/>
  <c r="R22" i="4"/>
  <c r="G29" i="4"/>
  <c r="G28" i="4"/>
  <c r="O44" i="4"/>
  <c r="G44" i="4"/>
  <c r="AB36" i="4"/>
  <c r="G30" i="4"/>
  <c r="AB25" i="4"/>
  <c r="G23" i="4"/>
  <c r="O19" i="4"/>
  <c r="AB29" i="4"/>
  <c r="AB41" i="4"/>
  <c r="AB45" i="4"/>
  <c r="O43" i="4"/>
  <c r="O36" i="4"/>
  <c r="O55" i="4"/>
  <c r="N42" i="4"/>
  <c r="G33" i="4"/>
  <c r="G43" i="4"/>
  <c r="G39" i="4"/>
  <c r="H52" i="4"/>
  <c r="H32" i="4"/>
  <c r="H26" i="4"/>
  <c r="H23" i="4"/>
  <c r="H36" i="4"/>
  <c r="H19" i="4"/>
  <c r="H25" i="4"/>
  <c r="H18" i="4"/>
  <c r="V53" i="4"/>
  <c r="V56" i="4"/>
  <c r="V50" i="4"/>
  <c r="V43" i="4"/>
  <c r="V37" i="4"/>
  <c r="V33" i="4"/>
  <c r="V26" i="4"/>
  <c r="V54" i="4"/>
  <c r="V45" i="4"/>
  <c r="V34" i="4"/>
  <c r="V27" i="4"/>
  <c r="V52" i="4"/>
  <c r="V42" i="4"/>
  <c r="V39" i="4"/>
  <c r="V30" i="4"/>
  <c r="V23" i="4"/>
  <c r="V19" i="4"/>
  <c r="V25" i="4"/>
  <c r="V38" i="4"/>
  <c r="V41" i="4"/>
  <c r="V35" i="4"/>
  <c r="V24" i="4"/>
  <c r="V20" i="4"/>
  <c r="V46" i="4"/>
  <c r="V36" i="4"/>
  <c r="V18" i="4"/>
  <c r="V44" i="4"/>
  <c r="V32" i="4"/>
  <c r="AK28" i="4"/>
  <c r="AG57" i="4"/>
  <c r="AG43" i="4"/>
  <c r="AG37" i="4"/>
  <c r="AG33" i="4"/>
  <c r="AG29" i="4"/>
  <c r="AG26" i="4"/>
  <c r="AG56" i="4"/>
  <c r="AG51" i="4"/>
  <c r="AG45" i="4"/>
  <c r="AG40" i="4"/>
  <c r="AG34" i="4"/>
  <c r="AG27" i="4"/>
  <c r="AG46" i="4"/>
  <c r="AG44" i="4"/>
  <c r="AG36" i="4"/>
  <c r="AG23" i="4"/>
  <c r="AG19" i="4"/>
  <c r="AG30" i="4"/>
  <c r="AG35" i="4"/>
  <c r="AG55" i="4"/>
  <c r="AG38" i="4"/>
  <c r="AG24" i="4"/>
  <c r="AG20" i="4"/>
  <c r="AG52" i="4"/>
  <c r="AG42" i="4"/>
  <c r="AG39" i="4"/>
  <c r="AG25" i="4"/>
  <c r="AG41" i="4"/>
  <c r="AG18" i="4"/>
  <c r="AC56" i="4"/>
  <c r="AC41" i="4"/>
  <c r="AC38" i="4"/>
  <c r="AC35" i="4"/>
  <c r="AC30" i="4"/>
  <c r="AC57" i="4"/>
  <c r="AC53" i="4"/>
  <c r="AC52" i="4"/>
  <c r="AC46" i="4"/>
  <c r="AC44" i="4"/>
  <c r="AC42" i="4"/>
  <c r="AC39" i="4"/>
  <c r="AC36" i="4"/>
  <c r="AC51" i="4"/>
  <c r="AC40" i="4"/>
  <c r="AC34" i="4"/>
  <c r="AC26" i="4"/>
  <c r="AC25" i="4"/>
  <c r="AC23" i="4"/>
  <c r="AC19" i="4"/>
  <c r="AC37" i="4"/>
  <c r="AC27" i="4"/>
  <c r="AC18" i="4"/>
  <c r="AC55" i="4"/>
  <c r="AC45" i="4"/>
  <c r="AC43" i="4"/>
  <c r="AC33" i="4"/>
  <c r="AC20" i="4"/>
  <c r="AC24" i="4"/>
  <c r="T52" i="4"/>
  <c r="T44" i="4"/>
  <c r="T41" i="4"/>
  <c r="T38" i="4"/>
  <c r="T35" i="4"/>
  <c r="T30" i="4"/>
  <c r="T42" i="4"/>
  <c r="T39" i="4"/>
  <c r="T36" i="4"/>
  <c r="T45" i="4"/>
  <c r="T25" i="4"/>
  <c r="T22" i="4"/>
  <c r="T29" i="4"/>
  <c r="T56" i="4"/>
  <c r="T55" i="4"/>
  <c r="T50" i="4"/>
  <c r="T37" i="4"/>
  <c r="T27" i="4"/>
  <c r="T51" i="4"/>
  <c r="T43" i="4"/>
  <c r="T40" i="4"/>
  <c r="T33" i="4"/>
  <c r="T18" i="4"/>
  <c r="T34" i="4"/>
  <c r="T32" i="4"/>
  <c r="T26" i="4"/>
  <c r="T23" i="4"/>
  <c r="T19" i="4"/>
  <c r="T54" i="4"/>
  <c r="T24" i="4"/>
  <c r="T20" i="4"/>
  <c r="V57" i="4"/>
  <c r="T53" i="4"/>
  <c r="C83" i="4"/>
  <c r="J22" i="4"/>
  <c r="T28" i="4"/>
  <c r="AG28" i="4"/>
  <c r="L57" i="4"/>
  <c r="L56" i="4"/>
  <c r="L44" i="4"/>
  <c r="L34" i="4"/>
  <c r="L27" i="4"/>
  <c r="L55" i="4"/>
  <c r="L54" i="4"/>
  <c r="L41" i="4"/>
  <c r="L38" i="4"/>
  <c r="L35" i="4"/>
  <c r="L32" i="4"/>
  <c r="L30" i="4"/>
  <c r="L43" i="4"/>
  <c r="L40" i="4"/>
  <c r="L33" i="4"/>
  <c r="L24" i="4"/>
  <c r="L22" i="4"/>
  <c r="L20" i="4"/>
  <c r="L26" i="4"/>
  <c r="L18" i="4"/>
  <c r="L51" i="4"/>
  <c r="L29" i="4"/>
  <c r="L52" i="4"/>
  <c r="L36" i="4"/>
  <c r="L25" i="4"/>
  <c r="L50" i="4"/>
  <c r="L45" i="4"/>
  <c r="L37" i="4"/>
  <c r="L39" i="4"/>
  <c r="L19" i="4"/>
  <c r="L23" i="4"/>
  <c r="AI54" i="4"/>
  <c r="AI57" i="4"/>
  <c r="AI51" i="4"/>
  <c r="AI40" i="4"/>
  <c r="AI34" i="4"/>
  <c r="AI27" i="4"/>
  <c r="AI55" i="4"/>
  <c r="AI50" i="4"/>
  <c r="AI38" i="4"/>
  <c r="AI35" i="4"/>
  <c r="AI30" i="4"/>
  <c r="AI37" i="4"/>
  <c r="AI24" i="4"/>
  <c r="AI20" i="4"/>
  <c r="AI42" i="4"/>
  <c r="AI39" i="4"/>
  <c r="AI25" i="4"/>
  <c r="AI53" i="4"/>
  <c r="AI43" i="4"/>
  <c r="AI33" i="4"/>
  <c r="AI22" i="4"/>
  <c r="AI18" i="4"/>
  <c r="AI46" i="4"/>
  <c r="AI44" i="4"/>
  <c r="AI36" i="4"/>
  <c r="AI26" i="4"/>
  <c r="AI23" i="4"/>
  <c r="AI19" i="4"/>
  <c r="AD53" i="4"/>
  <c r="AD52" i="4"/>
  <c r="AD46" i="4"/>
  <c r="AD44" i="4"/>
  <c r="AD42" i="4"/>
  <c r="AD39" i="4"/>
  <c r="AD36" i="4"/>
  <c r="AD43" i="4"/>
  <c r="AD37" i="4"/>
  <c r="AD33" i="4"/>
  <c r="AD26" i="4"/>
  <c r="AD41" i="4"/>
  <c r="AD35" i="4"/>
  <c r="AD27" i="4"/>
  <c r="AD18" i="4"/>
  <c r="AD20" i="4"/>
  <c r="AD51" i="4"/>
  <c r="AD40" i="4"/>
  <c r="AD34" i="4"/>
  <c r="AD30" i="4"/>
  <c r="AD56" i="4"/>
  <c r="AD50" i="4"/>
  <c r="AD45" i="4"/>
  <c r="AD23" i="4"/>
  <c r="AD19" i="4"/>
  <c r="AD54" i="4"/>
  <c r="AD38" i="4"/>
  <c r="AD24" i="4"/>
  <c r="AD25" i="4"/>
  <c r="T57" i="4"/>
  <c r="V51" i="4"/>
  <c r="T46" i="4"/>
  <c r="V40" i="4"/>
  <c r="V22" i="4"/>
  <c r="V29" i="4"/>
  <c r="S57" i="4"/>
  <c r="S34" i="4"/>
  <c r="S27" i="4"/>
  <c r="S46" i="4"/>
  <c r="S44" i="4"/>
  <c r="S41" i="4"/>
  <c r="S38" i="4"/>
  <c r="S35" i="4"/>
  <c r="S30" i="4"/>
  <c r="S55" i="4"/>
  <c r="S53" i="4"/>
  <c r="S50" i="4"/>
  <c r="S37" i="4"/>
  <c r="S24" i="4"/>
  <c r="S20" i="4"/>
  <c r="S33" i="4"/>
  <c r="S26" i="4"/>
  <c r="S42" i="4"/>
  <c r="S39" i="4"/>
  <c r="S25" i="4"/>
  <c r="S22" i="4"/>
  <c r="S51" i="4"/>
  <c r="S43" i="4"/>
  <c r="S40" i="4"/>
  <c r="S18" i="4"/>
  <c r="S36" i="4"/>
  <c r="S19" i="4"/>
  <c r="S23" i="4"/>
  <c r="U52" i="4"/>
  <c r="U46" i="4"/>
  <c r="U42" i="4"/>
  <c r="U39" i="4"/>
  <c r="U36" i="4"/>
  <c r="U56" i="4"/>
  <c r="U55" i="4"/>
  <c r="U51" i="4"/>
  <c r="U50" i="4"/>
  <c r="U43" i="4"/>
  <c r="U40" i="4"/>
  <c r="U37" i="4"/>
  <c r="U33" i="4"/>
  <c r="U26" i="4"/>
  <c r="U57" i="4"/>
  <c r="U38" i="4"/>
  <c r="U18" i="4"/>
  <c r="U35" i="4"/>
  <c r="U24" i="4"/>
  <c r="U20" i="4"/>
  <c r="U53" i="4"/>
  <c r="U34" i="4"/>
  <c r="U30" i="4"/>
  <c r="U23" i="4"/>
  <c r="U19" i="4"/>
  <c r="U44" i="4"/>
  <c r="U41" i="4"/>
  <c r="U27" i="4"/>
  <c r="U45" i="4"/>
  <c r="U25" i="4"/>
  <c r="AC22" i="4"/>
  <c r="H95" i="4"/>
  <c r="AH57" i="4"/>
  <c r="AH55" i="4"/>
  <c r="AH54" i="4"/>
  <c r="AH52" i="4"/>
  <c r="AH45" i="4"/>
  <c r="AH46" i="4"/>
  <c r="AH53" i="4"/>
  <c r="AH56" i="4"/>
  <c r="AH51" i="4"/>
  <c r="AH44" i="4"/>
  <c r="AH40" i="4"/>
  <c r="AH36" i="4"/>
  <c r="AH50" i="4"/>
  <c r="AH27" i="4"/>
  <c r="AH39" i="4"/>
  <c r="AH37" i="4"/>
  <c r="AH34" i="4"/>
  <c r="AH33" i="4"/>
  <c r="AH30" i="4"/>
  <c r="AH43" i="4"/>
  <c r="AH38" i="4"/>
  <c r="AH42" i="4"/>
  <c r="AH41" i="4"/>
  <c r="AH26" i="4"/>
  <c r="AH20" i="4"/>
  <c r="AH35" i="4"/>
  <c r="AH23" i="4"/>
  <c r="AH18" i="4"/>
  <c r="AH25" i="4"/>
  <c r="AH19" i="4"/>
  <c r="AH24" i="4"/>
  <c r="F57" i="4"/>
  <c r="F100" i="4"/>
  <c r="C67" i="4"/>
  <c r="F55" i="4"/>
  <c r="F56" i="4"/>
  <c r="F54" i="4"/>
  <c r="F52" i="4"/>
  <c r="F46" i="4"/>
  <c r="F53" i="4"/>
  <c r="F51" i="4"/>
  <c r="F44" i="4"/>
  <c r="F40" i="4"/>
  <c r="F36" i="4"/>
  <c r="F50" i="4"/>
  <c r="F27" i="4"/>
  <c r="F23" i="4"/>
  <c r="F45" i="4"/>
  <c r="F39" i="4"/>
  <c r="F37" i="4"/>
  <c r="F33" i="4"/>
  <c r="F30" i="4"/>
  <c r="F43" i="4"/>
  <c r="F42" i="4"/>
  <c r="F41" i="4"/>
  <c r="F38" i="4"/>
  <c r="F34" i="4"/>
  <c r="F26" i="4"/>
  <c r="F20" i="4"/>
  <c r="F35" i="4"/>
  <c r="F18" i="4"/>
  <c r="F25" i="4"/>
  <c r="F19" i="4"/>
  <c r="F24" i="4"/>
  <c r="H99" i="4"/>
  <c r="AL57" i="4"/>
  <c r="AL55" i="4"/>
  <c r="AL51" i="4"/>
  <c r="AL56" i="4"/>
  <c r="AL45" i="4"/>
  <c r="AL54" i="4"/>
  <c r="AL52" i="4"/>
  <c r="AL46" i="4"/>
  <c r="AL53" i="4"/>
  <c r="AL44" i="4"/>
  <c r="AL40" i="4"/>
  <c r="AL36" i="4"/>
  <c r="AL42" i="4"/>
  <c r="AL41" i="4"/>
  <c r="AL37" i="4"/>
  <c r="AL35" i="4"/>
  <c r="AL33" i="4"/>
  <c r="AL30" i="4"/>
  <c r="AL50" i="4"/>
  <c r="AL39" i="4"/>
  <c r="AL34" i="4"/>
  <c r="AL43" i="4"/>
  <c r="AL38" i="4"/>
  <c r="AL26" i="4"/>
  <c r="AL20" i="4"/>
  <c r="AL27" i="4"/>
  <c r="AL23" i="4"/>
  <c r="AL25" i="4"/>
  <c r="AL19" i="4"/>
  <c r="AL24" i="4"/>
  <c r="AL18" i="4"/>
  <c r="C74" i="4"/>
  <c r="M54" i="4"/>
  <c r="M52" i="4"/>
  <c r="M51" i="4"/>
  <c r="M55" i="4"/>
  <c r="M57" i="4"/>
  <c r="M53" i="4"/>
  <c r="M56" i="4"/>
  <c r="M50" i="4"/>
  <c r="M43" i="4"/>
  <c r="M39" i="4"/>
  <c r="M35" i="4"/>
  <c r="M20" i="4"/>
  <c r="M42" i="4"/>
  <c r="M41" i="4"/>
  <c r="M38" i="4"/>
  <c r="M36" i="4"/>
  <c r="M40" i="4"/>
  <c r="M46" i="4"/>
  <c r="M45" i="4"/>
  <c r="M44" i="4"/>
  <c r="M37" i="4"/>
  <c r="M33" i="4"/>
  <c r="M25" i="4"/>
  <c r="M19" i="4"/>
  <c r="M34" i="4"/>
  <c r="M26" i="4"/>
  <c r="M24" i="4"/>
  <c r="M18" i="4"/>
  <c r="M30" i="4"/>
  <c r="M27" i="4"/>
  <c r="M23" i="4"/>
  <c r="J57" i="4"/>
  <c r="J55" i="4"/>
  <c r="J53" i="4"/>
  <c r="J56" i="4"/>
  <c r="J46" i="4"/>
  <c r="J54" i="4"/>
  <c r="C71" i="4"/>
  <c r="J51" i="4"/>
  <c r="J44" i="4"/>
  <c r="J40" i="4"/>
  <c r="J36" i="4"/>
  <c r="J38" i="4"/>
  <c r="J27" i="4"/>
  <c r="J50" i="4"/>
  <c r="J45" i="4"/>
  <c r="J37" i="4"/>
  <c r="J35" i="4"/>
  <c r="J33" i="4"/>
  <c r="J30" i="4"/>
  <c r="J52" i="4"/>
  <c r="J39" i="4"/>
  <c r="J43" i="4"/>
  <c r="J42" i="4"/>
  <c r="J41" i="4"/>
  <c r="J34" i="4"/>
  <c r="J26" i="4"/>
  <c r="J20" i="4"/>
  <c r="J23" i="4"/>
  <c r="J25" i="4"/>
  <c r="J24" i="4"/>
  <c r="J18" i="4"/>
  <c r="J19" i="4"/>
  <c r="AF53" i="4"/>
  <c r="C93" i="4"/>
  <c r="AF57" i="4"/>
  <c r="AF50" i="4"/>
  <c r="AF56" i="4"/>
  <c r="AF54" i="4"/>
  <c r="AF51" i="4"/>
  <c r="AF55" i="4"/>
  <c r="AF46" i="4"/>
  <c r="AF42" i="4"/>
  <c r="AF38" i="4"/>
  <c r="AF34" i="4"/>
  <c r="AF44" i="4"/>
  <c r="AF43" i="4"/>
  <c r="AF36" i="4"/>
  <c r="AF52" i="4"/>
  <c r="AF45" i="4"/>
  <c r="AF41" i="4"/>
  <c r="AF40" i="4"/>
  <c r="AF35" i="4"/>
  <c r="AF32" i="4"/>
  <c r="AF39" i="4"/>
  <c r="AF37" i="4"/>
  <c r="AF33" i="4"/>
  <c r="AF30" i="4"/>
  <c r="AF24" i="4"/>
  <c r="AF18" i="4"/>
  <c r="AF25" i="4"/>
  <c r="AF19" i="4"/>
  <c r="AF20" i="4"/>
  <c r="AF22" i="4"/>
  <c r="AF27" i="4"/>
  <c r="AF26" i="4"/>
  <c r="AF23" i="4"/>
  <c r="C70" i="4"/>
  <c r="I57" i="4"/>
  <c r="I54" i="4"/>
  <c r="I55" i="4"/>
  <c r="I51" i="4"/>
  <c r="I53" i="4"/>
  <c r="I56" i="4"/>
  <c r="I52" i="4"/>
  <c r="I50" i="4"/>
  <c r="I43" i="4"/>
  <c r="I39" i="4"/>
  <c r="I35" i="4"/>
  <c r="I46" i="4"/>
  <c r="I42" i="4"/>
  <c r="I41" i="4"/>
  <c r="I34" i="4"/>
  <c r="I26" i="4"/>
  <c r="I40" i="4"/>
  <c r="I38" i="4"/>
  <c r="I45" i="4"/>
  <c r="I44" i="4"/>
  <c r="I37" i="4"/>
  <c r="I33" i="4"/>
  <c r="I25" i="4"/>
  <c r="I19" i="4"/>
  <c r="I36" i="4"/>
  <c r="I20" i="4"/>
  <c r="I24" i="4"/>
  <c r="I30" i="4"/>
  <c r="I27" i="4"/>
  <c r="I23" i="4"/>
  <c r="I18" i="4"/>
  <c r="I29" i="4"/>
  <c r="Z57" i="4"/>
  <c r="Z55" i="4"/>
  <c r="Z53" i="4"/>
  <c r="Z56" i="4"/>
  <c r="Z46" i="4"/>
  <c r="C87" i="4"/>
  <c r="Z54" i="4"/>
  <c r="Z51" i="4"/>
  <c r="Z44" i="4"/>
  <c r="Z40" i="4"/>
  <c r="Z36" i="4"/>
  <c r="Z34" i="4"/>
  <c r="Z27" i="4"/>
  <c r="Z52" i="4"/>
  <c r="Z45" i="4"/>
  <c r="Z41" i="4"/>
  <c r="Z39" i="4"/>
  <c r="Z38" i="4"/>
  <c r="Z30" i="4"/>
  <c r="Z43" i="4"/>
  <c r="Z42" i="4"/>
  <c r="Z50" i="4"/>
  <c r="Z37" i="4"/>
  <c r="Z33" i="4"/>
  <c r="Z26" i="4"/>
  <c r="Z20" i="4"/>
  <c r="Z35" i="4"/>
  <c r="Z23" i="4"/>
  <c r="Z25" i="4"/>
  <c r="Z19" i="4"/>
  <c r="Z18" i="4"/>
  <c r="Z24" i="4"/>
  <c r="M32" i="4"/>
  <c r="AL22" i="4"/>
  <c r="F22" i="4"/>
  <c r="M22" i="4"/>
  <c r="AH32" i="4"/>
  <c r="Z29" i="4"/>
  <c r="Y28" i="4"/>
  <c r="J28" i="4"/>
  <c r="AL28" i="4"/>
  <c r="AH28" i="4"/>
  <c r="AH22" i="4"/>
  <c r="AK15" i="4"/>
  <c r="AG15" i="4"/>
  <c r="AC15" i="4"/>
  <c r="Y15" i="4"/>
  <c r="U15" i="4"/>
  <c r="Q15" i="4"/>
  <c r="M15" i="4"/>
  <c r="M13" i="4" s="1"/>
  <c r="I15" i="4"/>
  <c r="P15" i="4"/>
  <c r="P13" i="4" s="1"/>
  <c r="AE15" i="4"/>
  <c r="T15" i="4"/>
  <c r="J15" i="4"/>
  <c r="H15" i="4"/>
  <c r="AI15" i="4"/>
  <c r="S15" i="4"/>
  <c r="AH15" i="4"/>
  <c r="AB15" i="4"/>
  <c r="W15" i="4"/>
  <c r="R15" i="4"/>
  <c r="L15" i="4"/>
  <c r="G15" i="4"/>
  <c r="G13" i="4" s="1"/>
  <c r="AL15" i="4"/>
  <c r="AF15" i="4"/>
  <c r="AA15" i="4"/>
  <c r="V15" i="4"/>
  <c r="K15" i="4"/>
  <c r="F15" i="4"/>
  <c r="E13" i="4"/>
  <c r="AJ15" i="4"/>
  <c r="Z15" i="4"/>
  <c r="O15" i="4"/>
  <c r="AD15" i="4"/>
  <c r="X15" i="4"/>
  <c r="N15" i="4"/>
  <c r="W28" i="4"/>
  <c r="F28" i="4"/>
  <c r="Q54" i="4"/>
  <c r="Q57" i="4"/>
  <c r="Q56" i="4"/>
  <c r="Q51" i="4"/>
  <c r="Q52" i="4"/>
  <c r="C78" i="4"/>
  <c r="Q55" i="4"/>
  <c r="Q53" i="4"/>
  <c r="Q50" i="4"/>
  <c r="Q43" i="4"/>
  <c r="Q39" i="4"/>
  <c r="Q35" i="4"/>
  <c r="Q46" i="4"/>
  <c r="Q44" i="4"/>
  <c r="Q34" i="4"/>
  <c r="Q26" i="4"/>
  <c r="Q41" i="4"/>
  <c r="Q38" i="4"/>
  <c r="Q36" i="4"/>
  <c r="Q42" i="4"/>
  <c r="Q40" i="4"/>
  <c r="Q45" i="4"/>
  <c r="Q37" i="4"/>
  <c r="Q33" i="4"/>
  <c r="Q25" i="4"/>
  <c r="Q19" i="4"/>
  <c r="Q20" i="4"/>
  <c r="Q29" i="4"/>
  <c r="Q27" i="4"/>
  <c r="Q30" i="4"/>
  <c r="Q23" i="4"/>
  <c r="Q24" i="4"/>
  <c r="Q18" i="4"/>
  <c r="AH29" i="4"/>
  <c r="Q28" i="4"/>
  <c r="AK54" i="4"/>
  <c r="H98" i="4"/>
  <c r="AK53" i="4"/>
  <c r="AK51" i="4"/>
  <c r="AK57" i="4"/>
  <c r="AK56" i="4"/>
  <c r="AK45" i="4"/>
  <c r="AK55" i="4"/>
  <c r="AK50" i="4"/>
  <c r="AK43" i="4"/>
  <c r="AK39" i="4"/>
  <c r="AK35" i="4"/>
  <c r="AK44" i="4"/>
  <c r="AK38" i="4"/>
  <c r="AK36" i="4"/>
  <c r="AK20" i="4"/>
  <c r="AK42" i="4"/>
  <c r="AK41" i="4"/>
  <c r="AK46" i="4"/>
  <c r="AK40" i="4"/>
  <c r="AK37" i="4"/>
  <c r="AK33" i="4"/>
  <c r="AK52" i="4"/>
  <c r="AK34" i="4"/>
  <c r="AK25" i="4"/>
  <c r="AK19" i="4"/>
  <c r="AK26" i="4"/>
  <c r="AK24" i="4"/>
  <c r="AK30" i="4"/>
  <c r="AK18" i="4"/>
  <c r="AK27" i="4"/>
  <c r="AK23" i="4"/>
  <c r="R57" i="4"/>
  <c r="R55" i="4"/>
  <c r="R54" i="4"/>
  <c r="R52" i="4"/>
  <c r="R46" i="4"/>
  <c r="R53" i="4"/>
  <c r="C79" i="4"/>
  <c r="R56" i="4"/>
  <c r="R51" i="4"/>
  <c r="R44" i="4"/>
  <c r="R40" i="4"/>
  <c r="R36" i="4"/>
  <c r="R50" i="4"/>
  <c r="R41" i="4"/>
  <c r="R39" i="4"/>
  <c r="R38" i="4"/>
  <c r="R27" i="4"/>
  <c r="R43" i="4"/>
  <c r="R42" i="4"/>
  <c r="R30" i="4"/>
  <c r="R45" i="4"/>
  <c r="R37" i="4"/>
  <c r="R33" i="4"/>
  <c r="R35" i="4"/>
  <c r="R34" i="4"/>
  <c r="R26" i="4"/>
  <c r="R20" i="4"/>
  <c r="R23" i="4"/>
  <c r="R25" i="4"/>
  <c r="R24" i="4"/>
  <c r="R18" i="4"/>
  <c r="R19" i="4"/>
  <c r="H97" i="4"/>
  <c r="AJ57" i="4"/>
  <c r="AJ53" i="4"/>
  <c r="AJ55" i="4"/>
  <c r="AJ50" i="4"/>
  <c r="AJ51" i="4"/>
  <c r="AJ56" i="4"/>
  <c r="AJ54" i="4"/>
  <c r="AJ52" i="4"/>
  <c r="AJ46" i="4"/>
  <c r="AJ42" i="4"/>
  <c r="AJ38" i="4"/>
  <c r="AJ34" i="4"/>
  <c r="AJ43" i="4"/>
  <c r="AJ25" i="4"/>
  <c r="AJ19" i="4"/>
  <c r="AJ44" i="4"/>
  <c r="AJ36" i="4"/>
  <c r="AJ41" i="4"/>
  <c r="AJ35" i="4"/>
  <c r="AJ32" i="4"/>
  <c r="AJ45" i="4"/>
  <c r="AJ40" i="4"/>
  <c r="AJ39" i="4"/>
  <c r="AJ37" i="4"/>
  <c r="AJ33" i="4"/>
  <c r="AJ30" i="4"/>
  <c r="AJ24" i="4"/>
  <c r="AJ18" i="4"/>
  <c r="AJ26" i="4"/>
  <c r="AJ29" i="4"/>
  <c r="AJ27" i="4"/>
  <c r="AJ23" i="4"/>
  <c r="AJ22" i="4"/>
  <c r="AJ20" i="4"/>
  <c r="C85" i="4"/>
  <c r="X53" i="4"/>
  <c r="X57" i="4"/>
  <c r="X52" i="4"/>
  <c r="X50" i="4"/>
  <c r="X55" i="4"/>
  <c r="X51" i="4"/>
  <c r="X56" i="4"/>
  <c r="X54" i="4"/>
  <c r="X46" i="4"/>
  <c r="X42" i="4"/>
  <c r="X38" i="4"/>
  <c r="X34" i="4"/>
  <c r="X40" i="4"/>
  <c r="X37" i="4"/>
  <c r="X35" i="4"/>
  <c r="X33" i="4"/>
  <c r="X45" i="4"/>
  <c r="X39" i="4"/>
  <c r="X32" i="4"/>
  <c r="X44" i="4"/>
  <c r="X43" i="4"/>
  <c r="X41" i="4"/>
  <c r="X36" i="4"/>
  <c r="X30" i="4"/>
  <c r="X24" i="4"/>
  <c r="X18" i="4"/>
  <c r="X25" i="4"/>
  <c r="X19" i="4"/>
  <c r="X27" i="4"/>
  <c r="X23" i="4"/>
  <c r="X26" i="4"/>
  <c r="X22" i="4"/>
  <c r="X20" i="4"/>
  <c r="R32" i="4"/>
  <c r="AK32" i="4"/>
  <c r="AA32" i="4"/>
  <c r="K32" i="4"/>
  <c r="AF28" i="4"/>
  <c r="M28" i="4"/>
  <c r="AF29" i="4"/>
  <c r="AJ28" i="4"/>
  <c r="AK29" i="4"/>
  <c r="J29" i="4"/>
  <c r="F29" i="4"/>
  <c r="AL29" i="4"/>
  <c r="I28" i="4"/>
  <c r="Z28" i="4"/>
  <c r="C84" i="4"/>
  <c r="W56" i="4"/>
  <c r="W52" i="4"/>
  <c r="W54" i="4"/>
  <c r="W46" i="4"/>
  <c r="W57" i="4"/>
  <c r="W50" i="4"/>
  <c r="W55" i="4"/>
  <c r="W53" i="4"/>
  <c r="W45" i="4"/>
  <c r="W41" i="4"/>
  <c r="W37" i="4"/>
  <c r="W33" i="4"/>
  <c r="W51" i="4"/>
  <c r="W44" i="4"/>
  <c r="W43" i="4"/>
  <c r="W42" i="4"/>
  <c r="W36" i="4"/>
  <c r="W30" i="4"/>
  <c r="W24" i="4"/>
  <c r="W40" i="4"/>
  <c r="W35" i="4"/>
  <c r="W34" i="4"/>
  <c r="W39" i="4"/>
  <c r="W38" i="4"/>
  <c r="W27" i="4"/>
  <c r="W23" i="4"/>
  <c r="W18" i="4"/>
  <c r="W26" i="4"/>
  <c r="W19" i="4"/>
  <c r="W22" i="4"/>
  <c r="W20" i="4"/>
  <c r="W25" i="4"/>
  <c r="K56" i="4"/>
  <c r="K52" i="4"/>
  <c r="K57" i="4"/>
  <c r="K46" i="4"/>
  <c r="K54" i="4"/>
  <c r="K50" i="4"/>
  <c r="C72" i="4"/>
  <c r="K55" i="4"/>
  <c r="K53" i="4"/>
  <c r="K45" i="4"/>
  <c r="K41" i="4"/>
  <c r="K37" i="4"/>
  <c r="K33" i="4"/>
  <c r="K40" i="4"/>
  <c r="K35" i="4"/>
  <c r="K44" i="4"/>
  <c r="K39" i="4"/>
  <c r="K43" i="4"/>
  <c r="K42" i="4"/>
  <c r="K34" i="4"/>
  <c r="K51" i="4"/>
  <c r="K38" i="4"/>
  <c r="K36" i="4"/>
  <c r="K27" i="4"/>
  <c r="K23" i="4"/>
  <c r="K30" i="4"/>
  <c r="K24" i="4"/>
  <c r="K19" i="4"/>
  <c r="K18" i="4"/>
  <c r="K22" i="4"/>
  <c r="K26" i="4"/>
  <c r="K25" i="4"/>
  <c r="K20" i="4"/>
  <c r="AE57" i="4"/>
  <c r="AE56" i="4"/>
  <c r="AE52" i="4"/>
  <c r="AE55" i="4"/>
  <c r="AE53" i="4"/>
  <c r="AE46" i="4"/>
  <c r="AE50" i="4"/>
  <c r="AE54" i="4"/>
  <c r="C92" i="4"/>
  <c r="AE45" i="4"/>
  <c r="AE41" i="4"/>
  <c r="AE37" i="4"/>
  <c r="AE33" i="4"/>
  <c r="AE39" i="4"/>
  <c r="AE30" i="4"/>
  <c r="AE24" i="4"/>
  <c r="AE44" i="4"/>
  <c r="AE43" i="4"/>
  <c r="AE42" i="4"/>
  <c r="AE36" i="4"/>
  <c r="AE51" i="4"/>
  <c r="AE40" i="4"/>
  <c r="AE35" i="4"/>
  <c r="AE34" i="4"/>
  <c r="AE27" i="4"/>
  <c r="AE23" i="4"/>
  <c r="AE38" i="4"/>
  <c r="AE18" i="4"/>
  <c r="AE25" i="4"/>
  <c r="AE22" i="4"/>
  <c r="AE26" i="4"/>
  <c r="AE19" i="4"/>
  <c r="AE20" i="4"/>
  <c r="AE32" i="4"/>
  <c r="AA56" i="4"/>
  <c r="AA52" i="4"/>
  <c r="AA46" i="4"/>
  <c r="AA54" i="4"/>
  <c r="AA50" i="4"/>
  <c r="C88" i="4"/>
  <c r="AA57" i="4"/>
  <c r="AA55" i="4"/>
  <c r="AA53" i="4"/>
  <c r="AA45" i="4"/>
  <c r="AA41" i="4"/>
  <c r="AA37" i="4"/>
  <c r="AA33" i="4"/>
  <c r="AA39" i="4"/>
  <c r="AA38" i="4"/>
  <c r="AA44" i="4"/>
  <c r="AA43" i="4"/>
  <c r="AA42" i="4"/>
  <c r="AA36" i="4"/>
  <c r="AA51" i="4"/>
  <c r="AA40" i="4"/>
  <c r="AA35" i="4"/>
  <c r="AA34" i="4"/>
  <c r="AA27" i="4"/>
  <c r="AA23" i="4"/>
  <c r="AA30" i="4"/>
  <c r="AA24" i="4"/>
  <c r="AA26" i="4"/>
  <c r="AA19" i="4"/>
  <c r="AA18" i="4"/>
  <c r="AA25" i="4"/>
  <c r="AA22" i="4"/>
  <c r="AA20" i="4"/>
  <c r="Y57" i="4"/>
  <c r="Y54" i="4"/>
  <c r="Y55" i="4"/>
  <c r="Y51" i="4"/>
  <c r="Y53" i="4"/>
  <c r="Y45" i="4"/>
  <c r="Y56" i="4"/>
  <c r="C86" i="4"/>
  <c r="Y52" i="4"/>
  <c r="Y50" i="4"/>
  <c r="Y43" i="4"/>
  <c r="Y39" i="4"/>
  <c r="Y35" i="4"/>
  <c r="Y46" i="4"/>
  <c r="Y40" i="4"/>
  <c r="Y37" i="4"/>
  <c r="Y26" i="4"/>
  <c r="Y34" i="4"/>
  <c r="Y44" i="4"/>
  <c r="Y41" i="4"/>
  <c r="Y38" i="4"/>
  <c r="Y36" i="4"/>
  <c r="Y42" i="4"/>
  <c r="Y25" i="4"/>
  <c r="Y19" i="4"/>
  <c r="Y33" i="4"/>
  <c r="Y20" i="4"/>
  <c r="Y30" i="4"/>
  <c r="Y18" i="4"/>
  <c r="Y29" i="4"/>
  <c r="Y27" i="4"/>
  <c r="Y23" i="4"/>
  <c r="Y24" i="4"/>
  <c r="I100" i="4"/>
  <c r="F32" i="4"/>
  <c r="Q32" i="4"/>
  <c r="W32" i="4"/>
  <c r="AM31" i="4"/>
  <c r="AN31" i="4" s="1"/>
  <c r="Q22" i="4"/>
  <c r="X29" i="4"/>
  <c r="R29" i="4"/>
  <c r="K29" i="4"/>
  <c r="AA29" i="4"/>
  <c r="X28" i="4"/>
  <c r="AE28" i="4"/>
  <c r="E32" i="1"/>
  <c r="E31" i="1"/>
  <c r="H13" i="4" l="1"/>
  <c r="D67" i="7"/>
  <c r="D68" i="7"/>
  <c r="D81" i="7"/>
  <c r="C100" i="8"/>
  <c r="D76" i="8" s="1"/>
  <c r="D97" i="7"/>
  <c r="P58" i="4"/>
  <c r="H58" i="4"/>
  <c r="J47" i="5"/>
  <c r="M100" i="8"/>
  <c r="AM60" i="8"/>
  <c r="AM60" i="7"/>
  <c r="D73" i="7"/>
  <c r="D89" i="7"/>
  <c r="D80" i="7"/>
  <c r="D82" i="7"/>
  <c r="D90" i="7"/>
  <c r="D69" i="7"/>
  <c r="D77" i="7"/>
  <c r="D76" i="7"/>
  <c r="D94" i="7"/>
  <c r="D74" i="7"/>
  <c r="D75" i="7"/>
  <c r="D83" i="7"/>
  <c r="D91" i="7"/>
  <c r="D96" i="7"/>
  <c r="D84" i="7"/>
  <c r="D98" i="7"/>
  <c r="D88" i="7"/>
  <c r="D93" i="7"/>
  <c r="D92" i="7"/>
  <c r="D71" i="7"/>
  <c r="D70" i="7"/>
  <c r="D86" i="7"/>
  <c r="D78" i="7"/>
  <c r="D85" i="7"/>
  <c r="D79" i="7"/>
  <c r="D72" i="7"/>
  <c r="D87" i="7"/>
  <c r="D95" i="7"/>
  <c r="D99" i="7"/>
  <c r="M100" i="7"/>
  <c r="AM60" i="6"/>
  <c r="AN60" i="6" s="1"/>
  <c r="M100" i="6"/>
  <c r="Q47" i="5"/>
  <c r="P47" i="5"/>
  <c r="P60" i="5" s="1"/>
  <c r="P62" i="5" s="1"/>
  <c r="AI47" i="5"/>
  <c r="AI60" i="5" s="1"/>
  <c r="AI62" i="5" s="1"/>
  <c r="AD47" i="5"/>
  <c r="AD60" i="5" s="1"/>
  <c r="AD62" i="5" s="1"/>
  <c r="AC47" i="5"/>
  <c r="AC60" i="5" s="1"/>
  <c r="M90" i="5" s="1"/>
  <c r="N62" i="5"/>
  <c r="G47" i="5"/>
  <c r="G60" i="5" s="1"/>
  <c r="G62" i="5" s="1"/>
  <c r="U47" i="5"/>
  <c r="U60" i="5" s="1"/>
  <c r="U62" i="5" s="1"/>
  <c r="AG47" i="5"/>
  <c r="AG60" i="5" s="1"/>
  <c r="AG62" i="5" s="1"/>
  <c r="V47" i="5"/>
  <c r="V60" i="5" s="1"/>
  <c r="I47" i="5"/>
  <c r="I60" i="5" s="1"/>
  <c r="H47" i="5"/>
  <c r="H60" i="5" s="1"/>
  <c r="H62" i="5" s="1"/>
  <c r="Q60" i="5"/>
  <c r="M78" i="5" s="1"/>
  <c r="M47" i="5"/>
  <c r="M60" i="5" s="1"/>
  <c r="O47" i="5"/>
  <c r="O60" i="5" s="1"/>
  <c r="M76" i="5" s="1"/>
  <c r="AB47" i="5"/>
  <c r="AB60" i="5" s="1"/>
  <c r="M89" i="5" s="1"/>
  <c r="F47" i="5"/>
  <c r="F60" i="5" s="1"/>
  <c r="M67" i="5" s="1"/>
  <c r="AH47" i="5"/>
  <c r="AH60" i="5" s="1"/>
  <c r="AH62" i="5" s="1"/>
  <c r="S47" i="5"/>
  <c r="S60" i="5" s="1"/>
  <c r="M80" i="5" s="1"/>
  <c r="R47" i="5"/>
  <c r="R60" i="5" s="1"/>
  <c r="R62" i="5" s="1"/>
  <c r="L47" i="5"/>
  <c r="L60" i="5" s="1"/>
  <c r="X47" i="5"/>
  <c r="X60" i="5" s="1"/>
  <c r="M85" i="5" s="1"/>
  <c r="AF47" i="5"/>
  <c r="AF60" i="5" s="1"/>
  <c r="AF62" i="5" s="1"/>
  <c r="AL47" i="5"/>
  <c r="AL60" i="5" s="1"/>
  <c r="AL62" i="5" s="1"/>
  <c r="AE47" i="5"/>
  <c r="AE60" i="5" s="1"/>
  <c r="AE62" i="5" s="1"/>
  <c r="AA47" i="5"/>
  <c r="AA60" i="5" s="1"/>
  <c r="M88" i="5" s="1"/>
  <c r="Y47" i="5"/>
  <c r="Y60" i="5" s="1"/>
  <c r="K47" i="5"/>
  <c r="K60" i="5" s="1"/>
  <c r="K62" i="5" s="1"/>
  <c r="Z47" i="5"/>
  <c r="Z60" i="5" s="1"/>
  <c r="M87" i="5" s="1"/>
  <c r="T47" i="5"/>
  <c r="T60" i="5" s="1"/>
  <c r="M81" i="5" s="1"/>
  <c r="AJ47" i="5"/>
  <c r="AJ60" i="5" s="1"/>
  <c r="AJ62" i="5" s="1"/>
  <c r="J60" i="5"/>
  <c r="J62" i="5" s="1"/>
  <c r="W47" i="5"/>
  <c r="W60" i="5" s="1"/>
  <c r="W62" i="5" s="1"/>
  <c r="AM21" i="5"/>
  <c r="AN21" i="5" s="1"/>
  <c r="C98" i="5"/>
  <c r="C97" i="5"/>
  <c r="AM58" i="5"/>
  <c r="AN50" i="5"/>
  <c r="AM13" i="5"/>
  <c r="AK47" i="5"/>
  <c r="AK60" i="5" s="1"/>
  <c r="AK62" i="5" s="1"/>
  <c r="P21" i="4"/>
  <c r="P47" i="4" s="1"/>
  <c r="AL13" i="4"/>
  <c r="AG13" i="4"/>
  <c r="N21" i="4"/>
  <c r="U13" i="4"/>
  <c r="G58" i="4"/>
  <c r="N58" i="4"/>
  <c r="V21" i="4"/>
  <c r="L21" i="4"/>
  <c r="H21" i="4"/>
  <c r="H47" i="4" s="1"/>
  <c r="G21" i="4"/>
  <c r="G47" i="4" s="1"/>
  <c r="O58" i="4"/>
  <c r="O21" i="4"/>
  <c r="S13" i="4"/>
  <c r="S21" i="4"/>
  <c r="AB21" i="4"/>
  <c r="AD21" i="4"/>
  <c r="AI21" i="4"/>
  <c r="N13" i="4"/>
  <c r="AI13" i="4"/>
  <c r="AC21" i="4"/>
  <c r="V58" i="4"/>
  <c r="L58" i="4"/>
  <c r="V13" i="4"/>
  <c r="AB13" i="4"/>
  <c r="AI58" i="4"/>
  <c r="AG21" i="4"/>
  <c r="AG47" i="4" s="1"/>
  <c r="AB58" i="4"/>
  <c r="T21" i="4"/>
  <c r="AC58" i="4"/>
  <c r="AG58" i="4"/>
  <c r="O13" i="4"/>
  <c r="U21" i="4"/>
  <c r="U58" i="4"/>
  <c r="AD58" i="4"/>
  <c r="H100" i="4"/>
  <c r="AD13" i="4"/>
  <c r="L13" i="4"/>
  <c r="AH58" i="4"/>
  <c r="S58" i="4"/>
  <c r="T58" i="4"/>
  <c r="AF13" i="4"/>
  <c r="T13" i="4"/>
  <c r="AC13" i="4"/>
  <c r="Z58" i="4"/>
  <c r="M58" i="4"/>
  <c r="Z21" i="4"/>
  <c r="J21" i="4"/>
  <c r="Q21" i="4"/>
  <c r="R21" i="4"/>
  <c r="AK21" i="4"/>
  <c r="Y21" i="4"/>
  <c r="I21" i="4"/>
  <c r="AH13" i="4"/>
  <c r="J13" i="4"/>
  <c r="I13" i="4"/>
  <c r="Y58" i="4"/>
  <c r="AE21" i="4"/>
  <c r="AM29" i="4"/>
  <c r="AN29" i="4" s="1"/>
  <c r="X58" i="4"/>
  <c r="AM32" i="4"/>
  <c r="AN32" i="4" s="1"/>
  <c r="K21" i="4"/>
  <c r="K58" i="4"/>
  <c r="W21" i="4"/>
  <c r="W58" i="4"/>
  <c r="Q58" i="4"/>
  <c r="X13" i="4"/>
  <c r="Z13" i="4"/>
  <c r="K13" i="4"/>
  <c r="W13" i="4"/>
  <c r="AE13" i="4"/>
  <c r="Q13" i="4"/>
  <c r="AF58" i="4"/>
  <c r="AL58" i="4"/>
  <c r="AM24" i="4"/>
  <c r="AN24" i="4" s="1"/>
  <c r="AM35" i="4"/>
  <c r="AN35" i="4" s="1"/>
  <c r="AM38" i="4"/>
  <c r="AN38" i="4" s="1"/>
  <c r="AM30" i="4"/>
  <c r="AN30" i="4" s="1"/>
  <c r="AM45" i="4"/>
  <c r="AN45" i="4" s="1"/>
  <c r="AM36" i="4"/>
  <c r="AN36" i="4" s="1"/>
  <c r="AM53" i="4"/>
  <c r="AN53" i="4" s="1"/>
  <c r="AM56" i="4"/>
  <c r="AN56" i="4" s="1"/>
  <c r="AM57" i="4"/>
  <c r="AN57" i="4" s="1"/>
  <c r="AA58" i="4"/>
  <c r="AJ21" i="4"/>
  <c r="AM28" i="4"/>
  <c r="AN28" i="4" s="1"/>
  <c r="AJ13" i="4"/>
  <c r="AK13" i="4"/>
  <c r="AL21" i="4"/>
  <c r="I58" i="4"/>
  <c r="AF21" i="4"/>
  <c r="C98" i="4"/>
  <c r="AM19" i="4"/>
  <c r="AN19" i="4" s="1"/>
  <c r="AM20" i="4"/>
  <c r="AN20" i="4" s="1"/>
  <c r="AM41" i="4"/>
  <c r="AN41" i="4" s="1"/>
  <c r="AM33" i="4"/>
  <c r="AN33" i="4" s="1"/>
  <c r="AM23" i="4"/>
  <c r="AN23" i="4" s="1"/>
  <c r="AM40" i="4"/>
  <c r="AN40" i="4" s="1"/>
  <c r="AM46" i="4"/>
  <c r="AN46" i="4" s="1"/>
  <c r="AM55" i="4"/>
  <c r="AN55" i="4" s="1"/>
  <c r="AA21" i="4"/>
  <c r="AE58" i="4"/>
  <c r="AJ58" i="4"/>
  <c r="R58" i="4"/>
  <c r="AK58" i="4"/>
  <c r="E47" i="4"/>
  <c r="AA13" i="4"/>
  <c r="Y13" i="4"/>
  <c r="AH21" i="4"/>
  <c r="M21" i="4"/>
  <c r="M47" i="4" s="1"/>
  <c r="C95" i="4"/>
  <c r="J58" i="4"/>
  <c r="AM25" i="4"/>
  <c r="AN25" i="4" s="1"/>
  <c r="AM26" i="4"/>
  <c r="AN26" i="4" s="1"/>
  <c r="AM42" i="4"/>
  <c r="AN42" i="4" s="1"/>
  <c r="AM37" i="4"/>
  <c r="AN37" i="4" s="1"/>
  <c r="AM27" i="4"/>
  <c r="AN27" i="4" s="1"/>
  <c r="AM44" i="4"/>
  <c r="AN44" i="4" s="1"/>
  <c r="AM52" i="4"/>
  <c r="AN52" i="4" s="1"/>
  <c r="X21" i="4"/>
  <c r="F13" i="4"/>
  <c r="AM15" i="4"/>
  <c r="AN15" i="4" s="1"/>
  <c r="R13" i="4"/>
  <c r="F21" i="4"/>
  <c r="AM22" i="4"/>
  <c r="AM18" i="4"/>
  <c r="AN18" i="4" s="1"/>
  <c r="AM34" i="4"/>
  <c r="AN34" i="4" s="1"/>
  <c r="AM43" i="4"/>
  <c r="AN43" i="4" s="1"/>
  <c r="AM39" i="4"/>
  <c r="AN39" i="4" s="1"/>
  <c r="F58" i="4"/>
  <c r="AM50" i="4"/>
  <c r="AM51" i="4"/>
  <c r="AN51" i="4" s="1"/>
  <c r="AM54" i="4"/>
  <c r="AN54" i="4" s="1"/>
  <c r="E14" i="1"/>
  <c r="R11" i="1"/>
  <c r="M79" i="1"/>
  <c r="K79" i="1"/>
  <c r="H11" i="1"/>
  <c r="M69" i="1"/>
  <c r="K69" i="1"/>
  <c r="D89" i="8" l="1"/>
  <c r="D98" i="8"/>
  <c r="D87" i="8"/>
  <c r="D85" i="8"/>
  <c r="D83" i="8"/>
  <c r="D84" i="8"/>
  <c r="D82" i="8"/>
  <c r="D77" i="8"/>
  <c r="D81" i="8"/>
  <c r="D88" i="8"/>
  <c r="D91" i="8"/>
  <c r="D95" i="8"/>
  <c r="D74" i="8"/>
  <c r="D79" i="8"/>
  <c r="D73" i="8"/>
  <c r="D67" i="8"/>
  <c r="D75" i="8"/>
  <c r="D96" i="8"/>
  <c r="D92" i="8"/>
  <c r="D78" i="8"/>
  <c r="D72" i="8"/>
  <c r="D68" i="8"/>
  <c r="D90" i="8"/>
  <c r="D99" i="8"/>
  <c r="D80" i="8"/>
  <c r="D70" i="8"/>
  <c r="D71" i="8"/>
  <c r="D93" i="8"/>
  <c r="D86" i="8"/>
  <c r="D94" i="8"/>
  <c r="D69" i="8"/>
  <c r="D97" i="8"/>
  <c r="P60" i="4"/>
  <c r="M77" i="4" s="1"/>
  <c r="H60" i="4"/>
  <c r="H62" i="4" s="1"/>
  <c r="G60" i="4"/>
  <c r="G62" i="4" s="1"/>
  <c r="T47" i="4"/>
  <c r="T60" i="4" s="1"/>
  <c r="T62" i="4" s="1"/>
  <c r="N47" i="4"/>
  <c r="N60" i="4" s="1"/>
  <c r="AL47" i="4"/>
  <c r="AL60" i="4" s="1"/>
  <c r="AL62" i="4" s="1"/>
  <c r="AM62" i="8"/>
  <c r="AN62" i="8" s="1"/>
  <c r="AN60" i="8"/>
  <c r="D100" i="7"/>
  <c r="AM62" i="7"/>
  <c r="AN62" i="7" s="1"/>
  <c r="AN60" i="7"/>
  <c r="AM62" i="6"/>
  <c r="AN62" i="6" s="1"/>
  <c r="Q62" i="5"/>
  <c r="M91" i="5"/>
  <c r="AC62" i="5"/>
  <c r="M83" i="5"/>
  <c r="V62" i="5"/>
  <c r="M72" i="5"/>
  <c r="M68" i="5"/>
  <c r="AB62" i="5"/>
  <c r="O62" i="5"/>
  <c r="M77" i="5"/>
  <c r="M71" i="5"/>
  <c r="S62" i="5"/>
  <c r="M92" i="5"/>
  <c r="Z62" i="5"/>
  <c r="AA62" i="5"/>
  <c r="T62" i="5"/>
  <c r="M84" i="5"/>
  <c r="M82" i="5"/>
  <c r="X62" i="5"/>
  <c r="F62" i="5"/>
  <c r="M73" i="5"/>
  <c r="L62" i="5"/>
  <c r="AM47" i="5"/>
  <c r="AN13" i="5"/>
  <c r="C99" i="5"/>
  <c r="C100" i="5" s="1"/>
  <c r="D76" i="5" s="1"/>
  <c r="Y62" i="5"/>
  <c r="M86" i="5"/>
  <c r="I62" i="5"/>
  <c r="M70" i="5"/>
  <c r="AN58" i="5"/>
  <c r="M74" i="5"/>
  <c r="M62" i="5"/>
  <c r="AG60" i="4"/>
  <c r="AG62" i="4" s="1"/>
  <c r="S47" i="4"/>
  <c r="S60" i="4" s="1"/>
  <c r="M80" i="4" s="1"/>
  <c r="V47" i="4"/>
  <c r="V60" i="4" s="1"/>
  <c r="V62" i="4" s="1"/>
  <c r="AI47" i="4"/>
  <c r="AI60" i="4" s="1"/>
  <c r="AI62" i="4" s="1"/>
  <c r="U47" i="4"/>
  <c r="U60" i="4" s="1"/>
  <c r="U62" i="4" s="1"/>
  <c r="L47" i="4"/>
  <c r="L60" i="4" s="1"/>
  <c r="AF47" i="4"/>
  <c r="AF60" i="4" s="1"/>
  <c r="AF62" i="4" s="1"/>
  <c r="AC47" i="4"/>
  <c r="AC60" i="4" s="1"/>
  <c r="AC62" i="4" s="1"/>
  <c r="O47" i="4"/>
  <c r="O60" i="4" s="1"/>
  <c r="O62" i="4" s="1"/>
  <c r="AB47" i="4"/>
  <c r="AB60" i="4" s="1"/>
  <c r="M60" i="4"/>
  <c r="M74" i="4" s="1"/>
  <c r="AD47" i="4"/>
  <c r="AD60" i="4" s="1"/>
  <c r="M91" i="4" s="1"/>
  <c r="M68" i="4"/>
  <c r="Z47" i="4"/>
  <c r="Z60" i="4" s="1"/>
  <c r="M87" i="4" s="1"/>
  <c r="J47" i="4"/>
  <c r="J60" i="4" s="1"/>
  <c r="Q47" i="4"/>
  <c r="Q60" i="4" s="1"/>
  <c r="AK47" i="4"/>
  <c r="AK60" i="4" s="1"/>
  <c r="AK62" i="4" s="1"/>
  <c r="R47" i="4"/>
  <c r="R60" i="4" s="1"/>
  <c r="R62" i="4" s="1"/>
  <c r="I47" i="4"/>
  <c r="I60" i="4" s="1"/>
  <c r="I62" i="4" s="1"/>
  <c r="Y47" i="4"/>
  <c r="Y60" i="4" s="1"/>
  <c r="AJ47" i="4"/>
  <c r="AJ60" i="4" s="1"/>
  <c r="AJ62" i="4" s="1"/>
  <c r="AE47" i="4"/>
  <c r="AE60" i="4" s="1"/>
  <c r="W47" i="4"/>
  <c r="W60" i="4" s="1"/>
  <c r="K47" i="4"/>
  <c r="K60" i="4" s="1"/>
  <c r="AH47" i="4"/>
  <c r="AH60" i="4" s="1"/>
  <c r="AH62" i="4" s="1"/>
  <c r="AN50" i="4"/>
  <c r="AM58" i="4"/>
  <c r="C97" i="4"/>
  <c r="X47" i="4"/>
  <c r="X60" i="4" s="1"/>
  <c r="E60" i="4"/>
  <c r="AN22" i="4"/>
  <c r="AM21" i="4"/>
  <c r="AN21" i="4" s="1"/>
  <c r="F47" i="4"/>
  <c r="F60" i="4" s="1"/>
  <c r="AM13" i="4"/>
  <c r="AA47" i="4"/>
  <c r="AA60" i="4" s="1"/>
  <c r="B23" i="2"/>
  <c r="B22" i="2"/>
  <c r="B20" i="2"/>
  <c r="B19" i="2"/>
  <c r="C12" i="2"/>
  <c r="B17" i="2" s="1"/>
  <c r="C11" i="2"/>
  <c r="B16" i="2" s="1"/>
  <c r="B12" i="2"/>
  <c r="B15" i="2" s="1"/>
  <c r="B11" i="2"/>
  <c r="B14" i="2" s="1"/>
  <c r="B8" i="2"/>
  <c r="B7" i="2"/>
  <c r="B5" i="2"/>
  <c r="B4" i="2"/>
  <c r="D100" i="8" l="1"/>
  <c r="P62" i="4"/>
  <c r="N62" i="4"/>
  <c r="M75" i="4"/>
  <c r="AN47" i="5"/>
  <c r="AM60" i="5"/>
  <c r="AM62" i="5" s="1"/>
  <c r="AN62" i="5" s="1"/>
  <c r="D97" i="5"/>
  <c r="D98" i="5"/>
  <c r="M100" i="5"/>
  <c r="D77" i="5"/>
  <c r="D91" i="5"/>
  <c r="D75" i="5"/>
  <c r="D90" i="5"/>
  <c r="D68" i="5"/>
  <c r="D82" i="5"/>
  <c r="D72" i="5"/>
  <c r="D80" i="5"/>
  <c r="D83" i="5"/>
  <c r="D93" i="5"/>
  <c r="D79" i="5"/>
  <c r="D70" i="5"/>
  <c r="D94" i="5"/>
  <c r="D69" i="5"/>
  <c r="D78" i="5"/>
  <c r="D85" i="5"/>
  <c r="D81" i="5"/>
  <c r="D73" i="5"/>
  <c r="D92" i="5"/>
  <c r="D88" i="5"/>
  <c r="D87" i="5"/>
  <c r="D71" i="5"/>
  <c r="D89" i="5"/>
  <c r="D74" i="5"/>
  <c r="D84" i="5"/>
  <c r="D67" i="5"/>
  <c r="D86" i="5"/>
  <c r="D95" i="5"/>
  <c r="D96" i="5"/>
  <c r="D99" i="5"/>
  <c r="M83" i="4"/>
  <c r="M90" i="4"/>
  <c r="AD62" i="4"/>
  <c r="M81" i="4"/>
  <c r="M82" i="4"/>
  <c r="M76" i="4"/>
  <c r="L62" i="4"/>
  <c r="M73" i="4"/>
  <c r="M62" i="4"/>
  <c r="AB62" i="4"/>
  <c r="M89" i="4"/>
  <c r="Z62" i="4"/>
  <c r="S62" i="4"/>
  <c r="W62" i="4"/>
  <c r="M84" i="4"/>
  <c r="M70" i="4"/>
  <c r="M88" i="4"/>
  <c r="AA62" i="4"/>
  <c r="M67" i="4"/>
  <c r="F62" i="4"/>
  <c r="X62" i="4"/>
  <c r="M85" i="4"/>
  <c r="M72" i="4"/>
  <c r="K62" i="4"/>
  <c r="C99" i="4"/>
  <c r="M71" i="4"/>
  <c r="J62" i="4"/>
  <c r="E62" i="4"/>
  <c r="AN58" i="4"/>
  <c r="M78" i="4"/>
  <c r="Q62" i="4"/>
  <c r="M92" i="4"/>
  <c r="AE62" i="4"/>
  <c r="AM47" i="4"/>
  <c r="AN47" i="4" s="1"/>
  <c r="AN13" i="4"/>
  <c r="Y62" i="4"/>
  <c r="M86" i="4"/>
  <c r="E21" i="1"/>
  <c r="D31" i="1"/>
  <c r="AK11" i="1"/>
  <c r="AJ11" i="1"/>
  <c r="AL11" i="1"/>
  <c r="AI11" i="1"/>
  <c r="AH11" i="1"/>
  <c r="AG11" i="1"/>
  <c r="AF11" i="1"/>
  <c r="D100" i="5" l="1"/>
  <c r="AN60" i="5"/>
  <c r="C100" i="4"/>
  <c r="D76" i="4" s="1"/>
  <c r="M100" i="4"/>
  <c r="D71" i="4"/>
  <c r="D88" i="4"/>
  <c r="AM60" i="4"/>
  <c r="D99" i="4"/>
  <c r="L71" i="1"/>
  <c r="L75" i="1"/>
  <c r="L74" i="1"/>
  <c r="L76" i="1"/>
  <c r="L80" i="1"/>
  <c r="L81" i="1"/>
  <c r="L82" i="1"/>
  <c r="L85" i="1"/>
  <c r="L86" i="1"/>
  <c r="D82" i="4" l="1"/>
  <c r="D87" i="4"/>
  <c r="D90" i="4"/>
  <c r="D84" i="4"/>
  <c r="D96" i="4"/>
  <c r="D86" i="4"/>
  <c r="D89" i="4"/>
  <c r="D94" i="4"/>
  <c r="D98" i="4"/>
  <c r="D92" i="4"/>
  <c r="D74" i="4"/>
  <c r="D68" i="4"/>
  <c r="D73" i="4"/>
  <c r="D80" i="4"/>
  <c r="D95" i="4"/>
  <c r="D72" i="4"/>
  <c r="D85" i="4"/>
  <c r="D83" i="4"/>
  <c r="D81" i="4"/>
  <c r="D91" i="4"/>
  <c r="D97" i="4"/>
  <c r="D93" i="4"/>
  <c r="D70" i="4"/>
  <c r="D78" i="4"/>
  <c r="D79" i="4"/>
  <c r="D77" i="4"/>
  <c r="D75" i="4"/>
  <c r="D69" i="4"/>
  <c r="D67" i="4"/>
  <c r="AM62" i="4"/>
  <c r="AN62" i="4" s="1"/>
  <c r="AN60" i="4"/>
  <c r="L90" i="1"/>
  <c r="D100" i="4" l="1"/>
  <c r="AE11" i="1"/>
  <c r="AD11" i="1"/>
  <c r="AC11" i="1"/>
  <c r="AB11" i="1"/>
  <c r="AA11" i="1"/>
  <c r="E100" i="1"/>
  <c r="F67" i="1" s="1"/>
  <c r="G100" i="1"/>
  <c r="H67" i="1" s="1"/>
  <c r="F11" i="1"/>
  <c r="F37" i="1" l="1"/>
  <c r="F28" i="1"/>
  <c r="F35" i="1"/>
  <c r="F50" i="1"/>
  <c r="F29" i="1"/>
  <c r="F22" i="1"/>
  <c r="H71" i="1"/>
  <c r="H75" i="1"/>
  <c r="H79" i="1"/>
  <c r="H83" i="1"/>
  <c r="H87" i="1"/>
  <c r="H91" i="1"/>
  <c r="H72" i="1"/>
  <c r="H76" i="1"/>
  <c r="H80" i="1"/>
  <c r="H84" i="1"/>
  <c r="H88" i="1"/>
  <c r="H81" i="1"/>
  <c r="H85" i="1"/>
  <c r="H93" i="1"/>
  <c r="H70" i="1"/>
  <c r="H86" i="1"/>
  <c r="H68" i="1"/>
  <c r="H92" i="1"/>
  <c r="H74" i="1"/>
  <c r="H90" i="1"/>
  <c r="H69" i="1"/>
  <c r="H73" i="1"/>
  <c r="H77" i="1"/>
  <c r="H89" i="1"/>
  <c r="H78" i="1"/>
  <c r="H82" i="1"/>
  <c r="H94" i="1"/>
  <c r="C67" i="1"/>
  <c r="I69" i="1"/>
  <c r="H31" i="1" s="1"/>
  <c r="I67" i="1"/>
  <c r="F31" i="1" s="1"/>
  <c r="I79" i="1"/>
  <c r="R31" i="1" s="1"/>
  <c r="F69" i="1"/>
  <c r="C69" i="1" s="1"/>
  <c r="F79" i="1"/>
  <c r="C79" i="1" s="1"/>
  <c r="K89" i="1"/>
  <c r="K94" i="1"/>
  <c r="K97" i="1"/>
  <c r="K98" i="1"/>
  <c r="K93" i="1"/>
  <c r="K96" i="1"/>
  <c r="K95" i="1"/>
  <c r="I88" i="1"/>
  <c r="AA31" i="1" s="1"/>
  <c r="I93" i="1"/>
  <c r="AF31" i="1" s="1"/>
  <c r="I96" i="1"/>
  <c r="AI31" i="1" s="1"/>
  <c r="I97" i="1"/>
  <c r="AJ31" i="1" s="1"/>
  <c r="I95" i="1"/>
  <c r="AH31" i="1" s="1"/>
  <c r="I98" i="1"/>
  <c r="AK31" i="1" s="1"/>
  <c r="I94" i="1"/>
  <c r="AG31" i="1" s="1"/>
  <c r="F89" i="1"/>
  <c r="C89" i="1" s="1"/>
  <c r="F95" i="1"/>
  <c r="H95" i="1" s="1"/>
  <c r="F98" i="1"/>
  <c r="H98" i="1" s="1"/>
  <c r="F96" i="1"/>
  <c r="H96" i="1" s="1"/>
  <c r="F94" i="1"/>
  <c r="C94" i="1" s="1"/>
  <c r="F97" i="1"/>
  <c r="H97" i="1" s="1"/>
  <c r="F93" i="1"/>
  <c r="C93" i="1" s="1"/>
  <c r="K88" i="1"/>
  <c r="K87" i="1"/>
  <c r="K99" i="1"/>
  <c r="K92" i="1"/>
  <c r="K91" i="1"/>
  <c r="K90" i="1"/>
  <c r="I92" i="1"/>
  <c r="AE31" i="1" s="1"/>
  <c r="I89" i="1"/>
  <c r="AB31" i="1" s="1"/>
  <c r="I99" i="1"/>
  <c r="AL31" i="1" s="1"/>
  <c r="I91" i="1"/>
  <c r="AD31" i="1" s="1"/>
  <c r="I90" i="1"/>
  <c r="AC31" i="1" s="1"/>
  <c r="F92" i="1"/>
  <c r="C92" i="1" s="1"/>
  <c r="F91" i="1"/>
  <c r="C91" i="1" s="1"/>
  <c r="F90" i="1"/>
  <c r="C90" i="1" s="1"/>
  <c r="F99" i="1"/>
  <c r="H99" i="1" s="1"/>
  <c r="F88" i="1"/>
  <c r="C88" i="1" s="1"/>
  <c r="C95" i="1" l="1"/>
  <c r="C97" i="1" s="1"/>
  <c r="C99" i="1" s="1"/>
  <c r="C96" i="1"/>
  <c r="C98" i="1" s="1"/>
  <c r="H100" i="1"/>
  <c r="AG52" i="1"/>
  <c r="AG51" i="1"/>
  <c r="AB51" i="1"/>
  <c r="AB52" i="1"/>
  <c r="H51" i="1"/>
  <c r="H52" i="1"/>
  <c r="AI52" i="1"/>
  <c r="AI51" i="1"/>
  <c r="AE52" i="1"/>
  <c r="AE51" i="1"/>
  <c r="AC52" i="1"/>
  <c r="AC51" i="1"/>
  <c r="AD52" i="1"/>
  <c r="AD51" i="1"/>
  <c r="AA52" i="1"/>
  <c r="AA51" i="1"/>
  <c r="AF52" i="1"/>
  <c r="AF51" i="1"/>
  <c r="AK52" i="1"/>
  <c r="AK51" i="1"/>
  <c r="AL52" i="1"/>
  <c r="AL51" i="1"/>
  <c r="AJ51" i="1"/>
  <c r="AJ52" i="1"/>
  <c r="AH52" i="1"/>
  <c r="AH51" i="1"/>
  <c r="R52" i="1"/>
  <c r="R51" i="1"/>
  <c r="R53" i="1"/>
  <c r="R57" i="1"/>
  <c r="R24" i="1"/>
  <c r="R34" i="1"/>
  <c r="R38" i="1"/>
  <c r="R42" i="1"/>
  <c r="R46" i="1"/>
  <c r="R20" i="1"/>
  <c r="R54" i="1"/>
  <c r="R50" i="1"/>
  <c r="R25" i="1"/>
  <c r="R30" i="1"/>
  <c r="R35" i="1"/>
  <c r="R43" i="1"/>
  <c r="R26" i="1"/>
  <c r="R36" i="1"/>
  <c r="R44" i="1"/>
  <c r="R56" i="1"/>
  <c r="R23" i="1"/>
  <c r="R27" i="1"/>
  <c r="R33" i="1"/>
  <c r="R37" i="1"/>
  <c r="R41" i="1"/>
  <c r="R45" i="1"/>
  <c r="R19" i="1"/>
  <c r="R39" i="1"/>
  <c r="R22" i="1"/>
  <c r="R55" i="1"/>
  <c r="R32" i="1"/>
  <c r="R40" i="1"/>
  <c r="R18" i="1"/>
  <c r="R28" i="1"/>
  <c r="R29" i="1"/>
  <c r="H54" i="1"/>
  <c r="H45" i="1"/>
  <c r="H41" i="1"/>
  <c r="H37" i="1"/>
  <c r="H33" i="1"/>
  <c r="H29" i="1"/>
  <c r="H25" i="1"/>
  <c r="H20" i="1"/>
  <c r="H46" i="1"/>
  <c r="H34" i="1"/>
  <c r="H22" i="1"/>
  <c r="H55" i="1"/>
  <c r="H44" i="1"/>
  <c r="H40" i="1"/>
  <c r="H36" i="1"/>
  <c r="H32" i="1"/>
  <c r="H28" i="1"/>
  <c r="H24" i="1"/>
  <c r="H57" i="1"/>
  <c r="H38" i="1"/>
  <c r="H26" i="1"/>
  <c r="H56" i="1"/>
  <c r="H50" i="1"/>
  <c r="H43" i="1"/>
  <c r="H39" i="1"/>
  <c r="H35" i="1"/>
  <c r="H27" i="1"/>
  <c r="H23" i="1"/>
  <c r="H19" i="1"/>
  <c r="H53" i="1"/>
  <c r="H42" i="1"/>
  <c r="H30" i="1"/>
  <c r="H18" i="1"/>
  <c r="AA54" i="1"/>
  <c r="AA53" i="1"/>
  <c r="AA55" i="1"/>
  <c r="AA56" i="1"/>
  <c r="AA57" i="1"/>
  <c r="AL55" i="1"/>
  <c r="AL56" i="1"/>
  <c r="AL54" i="1"/>
  <c r="AL25" i="1"/>
  <c r="AL45" i="1"/>
  <c r="AL46" i="1"/>
  <c r="AL43" i="1"/>
  <c r="AL44" i="1"/>
  <c r="AL57" i="1"/>
  <c r="AL24" i="1"/>
  <c r="AL28" i="1"/>
  <c r="AL53" i="1"/>
  <c r="AL23" i="1"/>
  <c r="AL30" i="1"/>
  <c r="AL35" i="1"/>
  <c r="AL39" i="1"/>
  <c r="AL20" i="1"/>
  <c r="AL29" i="1"/>
  <c r="AL34" i="1"/>
  <c r="AL38" i="1"/>
  <c r="AL42" i="1"/>
  <c r="AL19" i="1"/>
  <c r="AL27" i="1"/>
  <c r="AL37" i="1"/>
  <c r="AL18" i="1"/>
  <c r="AL50" i="1"/>
  <c r="AL41" i="1"/>
  <c r="AL40" i="1"/>
  <c r="AL26" i="1"/>
  <c r="AL36" i="1"/>
  <c r="AL33" i="1"/>
  <c r="AL32" i="1"/>
  <c r="AJ45" i="1"/>
  <c r="AJ46" i="1"/>
  <c r="AJ54" i="1"/>
  <c r="AJ23" i="1"/>
  <c r="AJ43" i="1"/>
  <c r="AJ44" i="1"/>
  <c r="AJ57" i="1"/>
  <c r="AJ55" i="1"/>
  <c r="AJ56" i="1"/>
  <c r="AJ53" i="1"/>
  <c r="AJ50" i="1"/>
  <c r="AJ24" i="1"/>
  <c r="AJ27" i="1"/>
  <c r="AJ26" i="1"/>
  <c r="AJ28" i="1"/>
  <c r="AJ33" i="1"/>
  <c r="AJ37" i="1"/>
  <c r="AJ41" i="1"/>
  <c r="AJ18" i="1"/>
  <c r="AJ32" i="1"/>
  <c r="AJ36" i="1"/>
  <c r="AJ40" i="1"/>
  <c r="AJ35" i="1"/>
  <c r="AJ39" i="1"/>
  <c r="AJ20" i="1"/>
  <c r="AJ38" i="1"/>
  <c r="AJ22" i="1"/>
  <c r="AJ19" i="1"/>
  <c r="AJ25" i="1"/>
  <c r="AJ29" i="1"/>
  <c r="AJ34" i="1"/>
  <c r="AJ42" i="1"/>
  <c r="AJ30" i="1"/>
  <c r="AH55" i="1"/>
  <c r="AH56" i="1"/>
  <c r="AH43" i="1"/>
  <c r="AH44" i="1"/>
  <c r="AH57" i="1"/>
  <c r="AH53" i="1"/>
  <c r="AH25" i="1"/>
  <c r="AH50" i="1"/>
  <c r="AH28" i="1"/>
  <c r="AH27" i="1"/>
  <c r="AH30" i="1"/>
  <c r="AH35" i="1"/>
  <c r="AH39" i="1"/>
  <c r="AH20" i="1"/>
  <c r="AH46" i="1"/>
  <c r="AH54" i="1"/>
  <c r="AH26" i="1"/>
  <c r="AH34" i="1"/>
  <c r="AH38" i="1"/>
  <c r="AH42" i="1"/>
  <c r="AH22" i="1"/>
  <c r="AH19" i="1"/>
  <c r="AH29" i="1"/>
  <c r="AH33" i="1"/>
  <c r="AH41" i="1"/>
  <c r="AH37" i="1"/>
  <c r="AH18" i="1"/>
  <c r="AH45" i="1"/>
  <c r="AH36" i="1"/>
  <c r="AH23" i="1"/>
  <c r="AH32" i="1"/>
  <c r="AH40" i="1"/>
  <c r="AH24" i="1"/>
  <c r="AC43" i="1"/>
  <c r="AC44" i="1"/>
  <c r="AC57" i="1"/>
  <c r="AC24" i="1"/>
  <c r="AC55" i="1"/>
  <c r="AC56" i="1"/>
  <c r="AC45" i="1"/>
  <c r="AC46" i="1"/>
  <c r="AC27" i="1"/>
  <c r="AC25" i="1"/>
  <c r="AC34" i="1"/>
  <c r="AC38" i="1"/>
  <c r="AC42" i="1"/>
  <c r="AC19" i="1"/>
  <c r="AC23" i="1"/>
  <c r="AC33" i="1"/>
  <c r="AC37" i="1"/>
  <c r="AC41" i="1"/>
  <c r="AC18" i="1"/>
  <c r="AC36" i="1"/>
  <c r="AC26" i="1"/>
  <c r="AC32" i="1"/>
  <c r="AC28" i="1"/>
  <c r="AC30" i="1"/>
  <c r="AC35" i="1"/>
  <c r="AC29" i="1"/>
  <c r="AC40" i="1"/>
  <c r="AC39" i="1"/>
  <c r="AC20" i="1"/>
  <c r="AG55" i="1"/>
  <c r="AG56" i="1"/>
  <c r="AG54" i="1"/>
  <c r="AG24" i="1"/>
  <c r="AG25" i="1"/>
  <c r="AG27" i="1"/>
  <c r="AG46" i="1"/>
  <c r="AG50" i="1"/>
  <c r="AG26" i="1"/>
  <c r="AG34" i="1"/>
  <c r="AG38" i="1"/>
  <c r="AG42" i="1"/>
  <c r="AG19" i="1"/>
  <c r="AG44" i="1"/>
  <c r="AG29" i="1"/>
  <c r="AG33" i="1"/>
  <c r="AG37" i="1"/>
  <c r="AG41" i="1"/>
  <c r="AG18" i="1"/>
  <c r="AG23" i="1"/>
  <c r="AG28" i="1"/>
  <c r="AG32" i="1"/>
  <c r="AG40" i="1"/>
  <c r="AG22" i="1"/>
  <c r="AG45" i="1"/>
  <c r="AG36" i="1"/>
  <c r="AG35" i="1"/>
  <c r="AG53" i="1"/>
  <c r="AG30" i="1"/>
  <c r="AG39" i="1"/>
  <c r="AG20" i="1"/>
  <c r="AG43" i="1"/>
  <c r="AG57" i="1"/>
  <c r="AB45" i="1"/>
  <c r="AB46" i="1"/>
  <c r="AB55" i="1"/>
  <c r="AB56" i="1"/>
  <c r="AB23" i="1"/>
  <c r="AB27" i="1"/>
  <c r="AB43" i="1"/>
  <c r="AB44" i="1"/>
  <c r="AB57" i="1"/>
  <c r="AB25" i="1"/>
  <c r="AB26" i="1"/>
  <c r="AB24" i="1"/>
  <c r="AB33" i="1"/>
  <c r="AB37" i="1"/>
  <c r="AB41" i="1"/>
  <c r="AB18" i="1"/>
  <c r="AB29" i="1"/>
  <c r="AB32" i="1"/>
  <c r="AB36" i="1"/>
  <c r="AB40" i="1"/>
  <c r="AB35" i="1"/>
  <c r="AB28" i="1"/>
  <c r="AB30" i="1"/>
  <c r="AB34" i="1"/>
  <c r="AB42" i="1"/>
  <c r="AB39" i="1"/>
  <c r="AB20" i="1"/>
  <c r="AB38" i="1"/>
  <c r="AB19" i="1"/>
  <c r="AD55" i="1"/>
  <c r="AD56" i="1"/>
  <c r="AD45" i="1"/>
  <c r="AD46" i="1"/>
  <c r="AD25" i="1"/>
  <c r="AD43" i="1"/>
  <c r="AD44" i="1"/>
  <c r="AD57" i="1"/>
  <c r="AD23" i="1"/>
  <c r="AD28" i="1"/>
  <c r="AD30" i="1"/>
  <c r="AD35" i="1"/>
  <c r="AD39" i="1"/>
  <c r="AD20" i="1"/>
  <c r="AD24" i="1"/>
  <c r="AD34" i="1"/>
  <c r="AD38" i="1"/>
  <c r="AD42" i="1"/>
  <c r="AD19" i="1"/>
  <c r="AD37" i="1"/>
  <c r="AD18" i="1"/>
  <c r="AD27" i="1"/>
  <c r="AD33" i="1"/>
  <c r="AD26" i="1"/>
  <c r="AD32" i="1"/>
  <c r="AD36" i="1"/>
  <c r="AD41" i="1"/>
  <c r="AD29" i="1"/>
  <c r="AD40" i="1"/>
  <c r="AI43" i="1"/>
  <c r="AI44" i="1"/>
  <c r="AI57" i="1"/>
  <c r="AI53" i="1"/>
  <c r="AI45" i="1"/>
  <c r="AI46" i="1"/>
  <c r="AI50" i="1"/>
  <c r="AI55" i="1"/>
  <c r="AI56" i="1"/>
  <c r="AI54" i="1"/>
  <c r="AI23" i="1"/>
  <c r="AI26" i="1"/>
  <c r="AI29" i="1"/>
  <c r="AI32" i="1"/>
  <c r="AI36" i="1"/>
  <c r="AI40" i="1"/>
  <c r="AI22" i="1"/>
  <c r="AI27" i="1"/>
  <c r="AI30" i="1"/>
  <c r="AI35" i="1"/>
  <c r="AI39" i="1"/>
  <c r="AI20" i="1"/>
  <c r="AI25" i="1"/>
  <c r="AI34" i="1"/>
  <c r="AI42" i="1"/>
  <c r="AI38" i="1"/>
  <c r="AI19" i="1"/>
  <c r="AI37" i="1"/>
  <c r="AI18" i="1"/>
  <c r="AI28" i="1"/>
  <c r="AI33" i="1"/>
  <c r="AI41" i="1"/>
  <c r="AI24" i="1"/>
  <c r="AA43" i="1"/>
  <c r="AA44" i="1"/>
  <c r="AA45" i="1"/>
  <c r="AA46" i="1"/>
  <c r="AA25" i="1"/>
  <c r="AA26" i="1"/>
  <c r="AA24" i="1"/>
  <c r="AA29" i="1"/>
  <c r="AA23" i="1"/>
  <c r="AA32" i="1"/>
  <c r="AA36" i="1"/>
  <c r="AA40" i="1"/>
  <c r="AA27" i="1"/>
  <c r="AA28" i="1"/>
  <c r="AA30" i="1"/>
  <c r="AA35" i="1"/>
  <c r="AA39" i="1"/>
  <c r="AA20" i="1"/>
  <c r="AA34" i="1"/>
  <c r="AA42" i="1"/>
  <c r="AA33" i="1"/>
  <c r="AA41" i="1"/>
  <c r="AA38" i="1"/>
  <c r="AA19" i="1"/>
  <c r="AA37" i="1"/>
  <c r="AA18" i="1"/>
  <c r="AE43" i="1"/>
  <c r="AE44" i="1"/>
  <c r="AE57" i="1"/>
  <c r="AE45" i="1"/>
  <c r="AE46" i="1"/>
  <c r="AE24" i="1"/>
  <c r="AE26" i="1"/>
  <c r="AE23" i="1"/>
  <c r="AE29" i="1"/>
  <c r="AE56" i="1"/>
  <c r="AE28" i="1"/>
  <c r="AE32" i="1"/>
  <c r="AE36" i="1"/>
  <c r="AE40" i="1"/>
  <c r="AE25" i="1"/>
  <c r="AE30" i="1"/>
  <c r="AE35" i="1"/>
  <c r="AE39" i="1"/>
  <c r="AE20" i="1"/>
  <c r="AE55" i="1"/>
  <c r="AE38" i="1"/>
  <c r="AE19" i="1"/>
  <c r="AE34" i="1"/>
  <c r="AE27" i="1"/>
  <c r="AE33" i="1"/>
  <c r="AE37" i="1"/>
  <c r="AE18" i="1"/>
  <c r="AE42" i="1"/>
  <c r="AE41" i="1"/>
  <c r="AF45" i="1"/>
  <c r="AF46" i="1"/>
  <c r="AF54" i="1"/>
  <c r="AF23" i="1"/>
  <c r="AF25" i="1"/>
  <c r="AF27" i="1"/>
  <c r="AF24" i="1"/>
  <c r="AF26" i="1"/>
  <c r="AF44" i="1"/>
  <c r="AF29" i="1"/>
  <c r="AF33" i="1"/>
  <c r="AF37" i="1"/>
  <c r="AF41" i="1"/>
  <c r="AF18" i="1"/>
  <c r="AF43" i="1"/>
  <c r="AF56" i="1"/>
  <c r="AF50" i="1"/>
  <c r="AF28" i="1"/>
  <c r="AF32" i="1"/>
  <c r="AF36" i="1"/>
  <c r="AF40" i="1"/>
  <c r="AF53" i="1"/>
  <c r="AF30" i="1"/>
  <c r="AF39" i="1"/>
  <c r="AF20" i="1"/>
  <c r="AF57" i="1"/>
  <c r="AF35" i="1"/>
  <c r="AF34" i="1"/>
  <c r="AF55" i="1"/>
  <c r="AF38" i="1"/>
  <c r="AF22" i="1"/>
  <c r="AF19" i="1"/>
  <c r="AF42" i="1"/>
  <c r="AK24" i="1"/>
  <c r="AK45" i="1"/>
  <c r="AK46" i="1"/>
  <c r="AK43" i="1"/>
  <c r="AK44" i="1"/>
  <c r="AK57" i="1"/>
  <c r="AK25" i="1"/>
  <c r="AK55" i="1"/>
  <c r="AK56" i="1"/>
  <c r="AK53" i="1"/>
  <c r="AK54" i="1"/>
  <c r="AK23" i="1"/>
  <c r="AK27" i="1"/>
  <c r="AK29" i="1"/>
  <c r="AK34" i="1"/>
  <c r="AK38" i="1"/>
  <c r="AK42" i="1"/>
  <c r="AK19" i="1"/>
  <c r="AK28" i="1"/>
  <c r="AK33" i="1"/>
  <c r="AK37" i="1"/>
  <c r="AK41" i="1"/>
  <c r="AK18" i="1"/>
  <c r="AK26" i="1"/>
  <c r="AK36" i="1"/>
  <c r="AK40" i="1"/>
  <c r="AK22" i="1"/>
  <c r="AK39" i="1"/>
  <c r="AK20" i="1"/>
  <c r="AK35" i="1"/>
  <c r="AK32" i="1"/>
  <c r="AK50" i="1"/>
  <c r="AK30" i="1"/>
  <c r="AB54" i="1"/>
  <c r="AB50" i="1"/>
  <c r="AB53" i="1"/>
  <c r="AB22" i="1"/>
  <c r="AD54" i="1"/>
  <c r="AD22" i="1"/>
  <c r="AD53" i="1"/>
  <c r="AD50" i="1"/>
  <c r="AL22" i="1"/>
  <c r="AE54" i="1"/>
  <c r="AE22" i="1"/>
  <c r="AE50" i="1"/>
  <c r="AE53" i="1"/>
  <c r="AA22" i="1"/>
  <c r="AA50" i="1"/>
  <c r="AC54" i="1"/>
  <c r="AC22" i="1"/>
  <c r="AC53" i="1"/>
  <c r="AC50" i="1"/>
  <c r="E58" i="1"/>
  <c r="AL21" i="1" l="1"/>
  <c r="AC21" i="1"/>
  <c r="AI58" i="1"/>
  <c r="H58" i="1"/>
  <c r="AF21" i="1"/>
  <c r="AE58" i="1"/>
  <c r="AB21" i="1"/>
  <c r="AC58" i="1"/>
  <c r="AE21" i="1"/>
  <c r="AK58" i="1"/>
  <c r="AF58" i="1"/>
  <c r="AI21" i="1"/>
  <c r="AG21" i="1"/>
  <c r="AG58" i="1"/>
  <c r="AJ21" i="1"/>
  <c r="AJ58" i="1"/>
  <c r="AH58" i="1"/>
  <c r="H21" i="1"/>
  <c r="AD58" i="1"/>
  <c r="AA58" i="1"/>
  <c r="AA21" i="1"/>
  <c r="AD21" i="1"/>
  <c r="AB58" i="1"/>
  <c r="AK21" i="1"/>
  <c r="AH21" i="1"/>
  <c r="AL58" i="1"/>
  <c r="O11" i="1"/>
  <c r="W11" i="1"/>
  <c r="L11" i="1"/>
  <c r="N11" i="1"/>
  <c r="X11" i="1"/>
  <c r="M11" i="1"/>
  <c r="T11" i="1"/>
  <c r="Z11" i="1"/>
  <c r="S11" i="1"/>
  <c r="Y11" i="1"/>
  <c r="K11" i="1"/>
  <c r="J11" i="1"/>
  <c r="P11" i="1"/>
  <c r="I11" i="1"/>
  <c r="U11" i="1"/>
  <c r="V11" i="1"/>
  <c r="G11" i="1"/>
  <c r="K73" i="1" l="1"/>
  <c r="K68" i="1"/>
  <c r="F76" i="1"/>
  <c r="C76" i="1" s="1"/>
  <c r="K76" i="1"/>
  <c r="K80" i="1"/>
  <c r="K70" i="1"/>
  <c r="K81" i="1"/>
  <c r="K83" i="1"/>
  <c r="K72" i="1"/>
  <c r="K67" i="1"/>
  <c r="K84" i="1"/>
  <c r="K74" i="1"/>
  <c r="K86" i="1"/>
  <c r="K75" i="1"/>
  <c r="K71" i="1"/>
  <c r="K82" i="1"/>
  <c r="K78" i="1"/>
  <c r="K77" i="1"/>
  <c r="K85" i="1"/>
  <c r="O52" i="1" l="1"/>
  <c r="O51" i="1"/>
  <c r="F52" i="1"/>
  <c r="F51" i="1"/>
  <c r="F18" i="1"/>
  <c r="O56" i="1"/>
  <c r="O53" i="1"/>
  <c r="O57" i="1"/>
  <c r="O54" i="1"/>
  <c r="O55" i="1"/>
  <c r="F53" i="1"/>
  <c r="F57" i="1"/>
  <c r="F54" i="1"/>
  <c r="F56" i="1"/>
  <c r="F55" i="1"/>
  <c r="O45" i="1"/>
  <c r="O46" i="1"/>
  <c r="O23" i="1"/>
  <c r="O43" i="1"/>
  <c r="O44" i="1"/>
  <c r="O25" i="1"/>
  <c r="O27" i="1"/>
  <c r="O24" i="1"/>
  <c r="O26" i="1"/>
  <c r="O30" i="1"/>
  <c r="O29" i="1"/>
  <c r="O33" i="1"/>
  <c r="O37" i="1"/>
  <c r="O41" i="1"/>
  <c r="O18" i="1"/>
  <c r="O32" i="1"/>
  <c r="O36" i="1"/>
  <c r="O40" i="1"/>
  <c r="O39" i="1"/>
  <c r="O20" i="1"/>
  <c r="O35" i="1"/>
  <c r="O34" i="1"/>
  <c r="O38" i="1"/>
  <c r="O19" i="1"/>
  <c r="O28" i="1"/>
  <c r="O42" i="1"/>
  <c r="F45" i="1"/>
  <c r="F46" i="1"/>
  <c r="F44" i="1"/>
  <c r="F23" i="1"/>
  <c r="F27" i="1"/>
  <c r="F26" i="1"/>
  <c r="F30" i="1"/>
  <c r="F25" i="1"/>
  <c r="F33" i="1"/>
  <c r="F41" i="1"/>
  <c r="F43" i="1"/>
  <c r="F24" i="1"/>
  <c r="F32" i="1"/>
  <c r="F36" i="1"/>
  <c r="F40" i="1"/>
  <c r="F39" i="1"/>
  <c r="F20" i="1"/>
  <c r="F42" i="1"/>
  <c r="F38" i="1"/>
  <c r="F19" i="1"/>
  <c r="F34" i="1"/>
  <c r="K100" i="1"/>
  <c r="O50" i="1"/>
  <c r="O22" i="1"/>
  <c r="O58" i="1" l="1"/>
  <c r="F58" i="1"/>
  <c r="F21" i="1"/>
  <c r="F73" i="1"/>
  <c r="C73" i="1" s="1"/>
  <c r="F85" i="1"/>
  <c r="C85" i="1" s="1"/>
  <c r="L51" i="1" l="1"/>
  <c r="L52" i="1"/>
  <c r="X52" i="1"/>
  <c r="X51" i="1"/>
  <c r="X56" i="1"/>
  <c r="X53" i="1"/>
  <c r="X57" i="1"/>
  <c r="X54" i="1"/>
  <c r="X55" i="1"/>
  <c r="L54" i="1"/>
  <c r="L53" i="1"/>
  <c r="L55" i="1"/>
  <c r="L56" i="1"/>
  <c r="L57" i="1"/>
  <c r="X45" i="1"/>
  <c r="X46" i="1"/>
  <c r="X43" i="1"/>
  <c r="X44" i="1"/>
  <c r="X23" i="1"/>
  <c r="X27" i="1"/>
  <c r="X26" i="1"/>
  <c r="X33" i="1"/>
  <c r="X37" i="1"/>
  <c r="X41" i="1"/>
  <c r="X18" i="1"/>
  <c r="X32" i="1"/>
  <c r="X36" i="1"/>
  <c r="X40" i="1"/>
  <c r="X29" i="1"/>
  <c r="X30" i="1"/>
  <c r="X39" i="1"/>
  <c r="X20" i="1"/>
  <c r="X25" i="1"/>
  <c r="X42" i="1"/>
  <c r="X24" i="1"/>
  <c r="X28" i="1"/>
  <c r="X38" i="1"/>
  <c r="X19" i="1"/>
  <c r="X35" i="1"/>
  <c r="X34" i="1"/>
  <c r="L43" i="1"/>
  <c r="L44" i="1"/>
  <c r="L24" i="1"/>
  <c r="L28" i="1"/>
  <c r="L27" i="1"/>
  <c r="L34" i="1"/>
  <c r="L38" i="1"/>
  <c r="L42" i="1"/>
  <c r="L19" i="1"/>
  <c r="L46" i="1"/>
  <c r="L30" i="1"/>
  <c r="L33" i="1"/>
  <c r="L37" i="1"/>
  <c r="L41" i="1"/>
  <c r="L18" i="1"/>
  <c r="L25" i="1"/>
  <c r="L29" i="1"/>
  <c r="L36" i="1"/>
  <c r="L32" i="1"/>
  <c r="L45" i="1"/>
  <c r="L23" i="1"/>
  <c r="L35" i="1"/>
  <c r="L26" i="1"/>
  <c r="L40" i="1"/>
  <c r="L39" i="1"/>
  <c r="L20" i="1"/>
  <c r="X50" i="1"/>
  <c r="X22" i="1"/>
  <c r="L50" i="1"/>
  <c r="L22" i="1"/>
  <c r="I73" i="1"/>
  <c r="L31" i="1" s="1"/>
  <c r="I76" i="1"/>
  <c r="O31" i="1" s="1"/>
  <c r="O21" i="1" s="1"/>
  <c r="F78" i="1"/>
  <c r="C78" i="1" s="1"/>
  <c r="F81" i="1"/>
  <c r="C81" i="1" s="1"/>
  <c r="F82" i="1"/>
  <c r="C82" i="1" s="1"/>
  <c r="F68" i="1"/>
  <c r="C68" i="1" s="1"/>
  <c r="F83" i="1"/>
  <c r="C83" i="1" s="1"/>
  <c r="F70" i="1"/>
  <c r="C70" i="1" s="1"/>
  <c r="F77" i="1"/>
  <c r="C77" i="1" s="1"/>
  <c r="F80" i="1"/>
  <c r="C80" i="1" s="1"/>
  <c r="F87" i="1"/>
  <c r="C87" i="1" s="1"/>
  <c r="F74" i="1"/>
  <c r="C74" i="1" s="1"/>
  <c r="F75" i="1"/>
  <c r="C75" i="1" s="1"/>
  <c r="F72" i="1"/>
  <c r="C72" i="1" s="1"/>
  <c r="I80" i="1"/>
  <c r="S31" i="1" s="1"/>
  <c r="F71" i="1"/>
  <c r="C71" i="1" s="1"/>
  <c r="F86" i="1"/>
  <c r="C86" i="1" s="1"/>
  <c r="I85" i="1"/>
  <c r="X31" i="1" s="1"/>
  <c r="I83" i="1"/>
  <c r="V31" i="1" s="1"/>
  <c r="I77" i="1"/>
  <c r="P31" i="1" s="1"/>
  <c r="I75" i="1"/>
  <c r="N31" i="1" s="1"/>
  <c r="I68" i="1"/>
  <c r="G31" i="1" s="1"/>
  <c r="I78" i="1"/>
  <c r="Q31" i="1" s="1"/>
  <c r="I86" i="1"/>
  <c r="Y31" i="1" s="1"/>
  <c r="I74" i="1"/>
  <c r="M31" i="1" s="1"/>
  <c r="F84" i="1"/>
  <c r="C84" i="1" s="1"/>
  <c r="I70" i="1"/>
  <c r="I31" i="1" s="1"/>
  <c r="I72" i="1"/>
  <c r="K31" i="1" s="1"/>
  <c r="I81" i="1"/>
  <c r="T31" i="1" s="1"/>
  <c r="I84" i="1"/>
  <c r="W31" i="1" s="1"/>
  <c r="I82" i="1"/>
  <c r="U31" i="1" s="1"/>
  <c r="I71" i="1"/>
  <c r="J31" i="1" s="1"/>
  <c r="I87" i="1"/>
  <c r="Z31" i="1" s="1"/>
  <c r="C100" i="1" l="1"/>
  <c r="D76" i="1" s="1"/>
  <c r="AM31" i="1"/>
  <c r="X21" i="1"/>
  <c r="X58" i="1"/>
  <c r="L21" i="1"/>
  <c r="L58" i="1"/>
  <c r="Q19" i="1"/>
  <c r="Q23" i="1"/>
  <c r="Q27" i="1"/>
  <c r="Q35" i="1"/>
  <c r="Q39" i="1"/>
  <c r="Q43" i="1"/>
  <c r="Q53" i="1"/>
  <c r="Q57" i="1"/>
  <c r="Q20" i="1"/>
  <c r="Q24" i="1"/>
  <c r="Q36" i="1"/>
  <c r="Q40" i="1"/>
  <c r="Q44" i="1"/>
  <c r="Q50" i="1"/>
  <c r="Q54" i="1"/>
  <c r="Q25" i="1"/>
  <c r="Q33" i="1"/>
  <c r="Q37" i="1"/>
  <c r="Q41" i="1"/>
  <c r="Q45" i="1"/>
  <c r="Q51" i="1"/>
  <c r="Q55" i="1"/>
  <c r="Q18" i="1"/>
  <c r="Q22" i="1"/>
  <c r="Q26" i="1"/>
  <c r="Q30" i="1"/>
  <c r="Q34" i="1"/>
  <c r="Q38" i="1"/>
  <c r="Q42" i="1"/>
  <c r="Q46" i="1"/>
  <c r="Q52" i="1"/>
  <c r="Q56" i="1"/>
  <c r="Q32" i="1"/>
  <c r="Q28" i="1"/>
  <c r="Q29" i="1"/>
  <c r="S52" i="1"/>
  <c r="S51" i="1"/>
  <c r="G52" i="1"/>
  <c r="G51" i="1"/>
  <c r="Y52" i="1"/>
  <c r="Y51" i="1"/>
  <c r="P51" i="1"/>
  <c r="P52" i="1"/>
  <c r="U52" i="1"/>
  <c r="U51" i="1"/>
  <c r="W52" i="1"/>
  <c r="W51" i="1"/>
  <c r="K51" i="1"/>
  <c r="K52" i="1"/>
  <c r="N52" i="1"/>
  <c r="N51" i="1"/>
  <c r="J52" i="1"/>
  <c r="J51" i="1"/>
  <c r="M52" i="1"/>
  <c r="M51" i="1"/>
  <c r="I52" i="1"/>
  <c r="I51" i="1"/>
  <c r="T51" i="1"/>
  <c r="T52" i="1"/>
  <c r="Z52" i="1"/>
  <c r="Z51" i="1"/>
  <c r="V52" i="1"/>
  <c r="V51" i="1"/>
  <c r="R58" i="1"/>
  <c r="R21" i="1"/>
  <c r="Y54" i="1"/>
  <c r="Y57" i="1"/>
  <c r="Y55" i="1"/>
  <c r="Y56" i="1"/>
  <c r="Y53" i="1"/>
  <c r="J54" i="1"/>
  <c r="J53" i="1"/>
  <c r="J55" i="1"/>
  <c r="J57" i="1"/>
  <c r="J56" i="1"/>
  <c r="I57" i="1"/>
  <c r="I55" i="1"/>
  <c r="I54" i="1"/>
  <c r="I56" i="1"/>
  <c r="I53" i="1"/>
  <c r="T56" i="1"/>
  <c r="T53" i="1"/>
  <c r="T57" i="1"/>
  <c r="T54" i="1"/>
  <c r="T55" i="1"/>
  <c r="P54" i="1"/>
  <c r="P53" i="1"/>
  <c r="P55" i="1"/>
  <c r="P57" i="1"/>
  <c r="P56" i="1"/>
  <c r="U54" i="1"/>
  <c r="U57" i="1"/>
  <c r="U55" i="1"/>
  <c r="U56" i="1"/>
  <c r="U53" i="1"/>
  <c r="Z56" i="1"/>
  <c r="Z55" i="1"/>
  <c r="Z53" i="1"/>
  <c r="Z57" i="1"/>
  <c r="Z54" i="1"/>
  <c r="N54" i="1"/>
  <c r="N53" i="1"/>
  <c r="N55" i="1"/>
  <c r="N56" i="1"/>
  <c r="N57" i="1"/>
  <c r="M56" i="1"/>
  <c r="M53" i="1"/>
  <c r="M57" i="1"/>
  <c r="M55" i="1"/>
  <c r="M54" i="1"/>
  <c r="V56" i="1"/>
  <c r="V53" i="1"/>
  <c r="V57" i="1"/>
  <c r="V55" i="1"/>
  <c r="V54" i="1"/>
  <c r="W54" i="1"/>
  <c r="W53" i="1"/>
  <c r="W57" i="1"/>
  <c r="W55" i="1"/>
  <c r="W56" i="1"/>
  <c r="K56" i="1"/>
  <c r="K53" i="1"/>
  <c r="K57" i="1"/>
  <c r="K55" i="1"/>
  <c r="K54" i="1"/>
  <c r="S54" i="1"/>
  <c r="S53" i="1"/>
  <c r="S55" i="1"/>
  <c r="S56" i="1"/>
  <c r="S57" i="1"/>
  <c r="G56" i="1"/>
  <c r="G55" i="1"/>
  <c r="G53" i="1"/>
  <c r="G57" i="1"/>
  <c r="G54" i="1"/>
  <c r="N43" i="1"/>
  <c r="N44" i="1"/>
  <c r="N45" i="1"/>
  <c r="N46" i="1"/>
  <c r="N24" i="1"/>
  <c r="N26" i="1"/>
  <c r="N23" i="1"/>
  <c r="N29" i="1"/>
  <c r="N32" i="1"/>
  <c r="N36" i="1"/>
  <c r="N40" i="1"/>
  <c r="N35" i="1"/>
  <c r="N39" i="1"/>
  <c r="N20" i="1"/>
  <c r="N38" i="1"/>
  <c r="N19" i="1"/>
  <c r="N34" i="1"/>
  <c r="N33" i="1"/>
  <c r="N25" i="1"/>
  <c r="N30" i="1"/>
  <c r="N37" i="1"/>
  <c r="N18" i="1"/>
  <c r="N28" i="1"/>
  <c r="N42" i="1"/>
  <c r="N27" i="1"/>
  <c r="N41" i="1"/>
  <c r="U24" i="1"/>
  <c r="U45" i="1"/>
  <c r="U46" i="1"/>
  <c r="U25" i="1"/>
  <c r="U28" i="1"/>
  <c r="U23" i="1"/>
  <c r="U27" i="1"/>
  <c r="U43" i="1"/>
  <c r="U29" i="1"/>
  <c r="U34" i="1"/>
  <c r="U38" i="1"/>
  <c r="U42" i="1"/>
  <c r="U19" i="1"/>
  <c r="U44" i="1"/>
  <c r="U33" i="1"/>
  <c r="U37" i="1"/>
  <c r="U41" i="1"/>
  <c r="U18" i="1"/>
  <c r="U26" i="1"/>
  <c r="U36" i="1"/>
  <c r="U40" i="1"/>
  <c r="U39" i="1"/>
  <c r="U20" i="1"/>
  <c r="U35" i="1"/>
  <c r="U32" i="1"/>
  <c r="U30" i="1"/>
  <c r="M45" i="1"/>
  <c r="M46" i="1"/>
  <c r="M25" i="1"/>
  <c r="M43" i="1"/>
  <c r="M44" i="1"/>
  <c r="M23" i="1"/>
  <c r="M28" i="1"/>
  <c r="M35" i="1"/>
  <c r="M39" i="1"/>
  <c r="M20" i="1"/>
  <c r="M34" i="1"/>
  <c r="M38" i="1"/>
  <c r="M42" i="1"/>
  <c r="M19" i="1"/>
  <c r="M30" i="1"/>
  <c r="M37" i="1"/>
  <c r="M18" i="1"/>
  <c r="M33" i="1"/>
  <c r="M24" i="1"/>
  <c r="M32" i="1"/>
  <c r="M29" i="1"/>
  <c r="M36" i="1"/>
  <c r="M27" i="1"/>
  <c r="M41" i="1"/>
  <c r="M26" i="1"/>
  <c r="M40" i="1"/>
  <c r="T45" i="1"/>
  <c r="T46" i="1"/>
  <c r="T23" i="1"/>
  <c r="T43" i="1"/>
  <c r="T44" i="1"/>
  <c r="T24" i="1"/>
  <c r="T27" i="1"/>
  <c r="T26" i="1"/>
  <c r="T30" i="1"/>
  <c r="T33" i="1"/>
  <c r="T37" i="1"/>
  <c r="T41" i="1"/>
  <c r="T18" i="1"/>
  <c r="T25" i="1"/>
  <c r="T28" i="1"/>
  <c r="T32" i="1"/>
  <c r="T36" i="1"/>
  <c r="T40" i="1"/>
  <c r="T35" i="1"/>
  <c r="T39" i="1"/>
  <c r="T20" i="1"/>
  <c r="T29" i="1"/>
  <c r="T38" i="1"/>
  <c r="T19" i="1"/>
  <c r="T34" i="1"/>
  <c r="T42" i="1"/>
  <c r="Z25" i="1"/>
  <c r="Z45" i="1"/>
  <c r="Z46" i="1"/>
  <c r="Z43" i="1"/>
  <c r="Z44" i="1"/>
  <c r="Z24" i="1"/>
  <c r="Z23" i="1"/>
  <c r="Z28" i="1"/>
  <c r="Z27" i="1"/>
  <c r="Z29" i="1"/>
  <c r="Z30" i="1"/>
  <c r="Z35" i="1"/>
  <c r="Z39" i="1"/>
  <c r="Z20" i="1"/>
  <c r="Z26" i="1"/>
  <c r="Z34" i="1"/>
  <c r="Z38" i="1"/>
  <c r="Z42" i="1"/>
  <c r="Z19" i="1"/>
  <c r="Z33" i="1"/>
  <c r="Z41" i="1"/>
  <c r="Z32" i="1"/>
  <c r="Z40" i="1"/>
  <c r="Z37" i="1"/>
  <c r="Z18" i="1"/>
  <c r="Z36" i="1"/>
  <c r="V25" i="1"/>
  <c r="V24" i="1"/>
  <c r="V28" i="1"/>
  <c r="V45" i="1"/>
  <c r="V30" i="1"/>
  <c r="V35" i="1"/>
  <c r="V39" i="1"/>
  <c r="V20" i="1"/>
  <c r="V43" i="1"/>
  <c r="V29" i="1"/>
  <c r="V34" i="1"/>
  <c r="V38" i="1"/>
  <c r="V42" i="1"/>
  <c r="V19" i="1"/>
  <c r="V44" i="1"/>
  <c r="V46" i="1"/>
  <c r="V27" i="1"/>
  <c r="V37" i="1"/>
  <c r="V18" i="1"/>
  <c r="V41" i="1"/>
  <c r="V40" i="1"/>
  <c r="V26" i="1"/>
  <c r="V36" i="1"/>
  <c r="V23" i="1"/>
  <c r="V33" i="1"/>
  <c r="V32" i="1"/>
  <c r="Y45" i="1"/>
  <c r="Y46" i="1"/>
  <c r="Y24" i="1"/>
  <c r="Y43" i="1"/>
  <c r="Y44" i="1"/>
  <c r="Y23" i="1"/>
  <c r="Y27" i="1"/>
  <c r="Y26" i="1"/>
  <c r="Y28" i="1"/>
  <c r="Y34" i="1"/>
  <c r="Y38" i="1"/>
  <c r="Y42" i="1"/>
  <c r="Y19" i="1"/>
  <c r="Y33" i="1"/>
  <c r="Y37" i="1"/>
  <c r="Y41" i="1"/>
  <c r="Y18" i="1"/>
  <c r="Y32" i="1"/>
  <c r="Y40" i="1"/>
  <c r="Y25" i="1"/>
  <c r="Y29" i="1"/>
  <c r="Y30" i="1"/>
  <c r="Y39" i="1"/>
  <c r="Y20" i="1"/>
  <c r="Y36" i="1"/>
  <c r="Y35" i="1"/>
  <c r="P24" i="1"/>
  <c r="P45" i="1"/>
  <c r="P46" i="1"/>
  <c r="P28" i="1"/>
  <c r="P43" i="1"/>
  <c r="P44" i="1"/>
  <c r="P25" i="1"/>
  <c r="P27" i="1"/>
  <c r="P23" i="1"/>
  <c r="P26" i="1"/>
  <c r="P30" i="1"/>
  <c r="P34" i="1"/>
  <c r="P38" i="1"/>
  <c r="P42" i="1"/>
  <c r="P19" i="1"/>
  <c r="P29" i="1"/>
  <c r="P33" i="1"/>
  <c r="P37" i="1"/>
  <c r="P41" i="1"/>
  <c r="P18" i="1"/>
  <c r="P32" i="1"/>
  <c r="P40" i="1"/>
  <c r="P36" i="1"/>
  <c r="P35" i="1"/>
  <c r="P39" i="1"/>
  <c r="P20" i="1"/>
  <c r="J43" i="1"/>
  <c r="J44" i="1"/>
  <c r="J25" i="1"/>
  <c r="J26" i="1"/>
  <c r="J24" i="1"/>
  <c r="J29" i="1"/>
  <c r="J46" i="1"/>
  <c r="J28" i="1"/>
  <c r="J30" i="1"/>
  <c r="J32" i="1"/>
  <c r="J36" i="1"/>
  <c r="J40" i="1"/>
  <c r="J45" i="1"/>
  <c r="J27" i="1"/>
  <c r="J35" i="1"/>
  <c r="J39" i="1"/>
  <c r="J20" i="1"/>
  <c r="J23" i="1"/>
  <c r="J34" i="1"/>
  <c r="J42" i="1"/>
  <c r="J33" i="1"/>
  <c r="J41" i="1"/>
  <c r="J38" i="1"/>
  <c r="J19" i="1"/>
  <c r="J37" i="1"/>
  <c r="J18" i="1"/>
  <c r="I25" i="1"/>
  <c r="I45" i="1"/>
  <c r="I46" i="1"/>
  <c r="I24" i="1"/>
  <c r="I23" i="1"/>
  <c r="I28" i="1"/>
  <c r="I44" i="1"/>
  <c r="I27" i="1"/>
  <c r="I29" i="1"/>
  <c r="I35" i="1"/>
  <c r="I39" i="1"/>
  <c r="I20" i="1"/>
  <c r="I26" i="1"/>
  <c r="I34" i="1"/>
  <c r="I38" i="1"/>
  <c r="I42" i="1"/>
  <c r="I19" i="1"/>
  <c r="I33" i="1"/>
  <c r="I41" i="1"/>
  <c r="I30" i="1"/>
  <c r="I32" i="1"/>
  <c r="I40" i="1"/>
  <c r="I43" i="1"/>
  <c r="I37" i="1"/>
  <c r="I18" i="1"/>
  <c r="I36" i="1"/>
  <c r="W43" i="1"/>
  <c r="W44" i="1"/>
  <c r="W26" i="1"/>
  <c r="W25" i="1"/>
  <c r="W29" i="1"/>
  <c r="W32" i="1"/>
  <c r="W36" i="1"/>
  <c r="W40" i="1"/>
  <c r="W45" i="1"/>
  <c r="W30" i="1"/>
  <c r="W35" i="1"/>
  <c r="W39" i="1"/>
  <c r="W20" i="1"/>
  <c r="W24" i="1"/>
  <c r="W28" i="1"/>
  <c r="W38" i="1"/>
  <c r="W19" i="1"/>
  <c r="W42" i="1"/>
  <c r="W23" i="1"/>
  <c r="W41" i="1"/>
  <c r="W46" i="1"/>
  <c r="W27" i="1"/>
  <c r="W37" i="1"/>
  <c r="W18" i="1"/>
  <c r="W34" i="1"/>
  <c r="W33" i="1"/>
  <c r="K45" i="1"/>
  <c r="K46" i="1"/>
  <c r="K43" i="1"/>
  <c r="K23" i="1"/>
  <c r="K27" i="1"/>
  <c r="K25" i="1"/>
  <c r="K26" i="1"/>
  <c r="K30" i="1"/>
  <c r="K33" i="1"/>
  <c r="K37" i="1"/>
  <c r="K41" i="1"/>
  <c r="K18" i="1"/>
  <c r="K44" i="1"/>
  <c r="K28" i="1"/>
  <c r="K29" i="1"/>
  <c r="K32" i="1"/>
  <c r="K36" i="1"/>
  <c r="K40" i="1"/>
  <c r="K35" i="1"/>
  <c r="K24" i="1"/>
  <c r="K34" i="1"/>
  <c r="K42" i="1"/>
  <c r="K39" i="1"/>
  <c r="K20" i="1"/>
  <c r="K38" i="1"/>
  <c r="K19" i="1"/>
  <c r="S43" i="1"/>
  <c r="S44" i="1"/>
  <c r="S45" i="1"/>
  <c r="S46" i="1"/>
  <c r="S23" i="1"/>
  <c r="S26" i="1"/>
  <c r="S29" i="1"/>
  <c r="S25" i="1"/>
  <c r="S28" i="1"/>
  <c r="S32" i="1"/>
  <c r="S36" i="1"/>
  <c r="S40" i="1"/>
  <c r="S24" i="1"/>
  <c r="S27" i="1"/>
  <c r="S35" i="1"/>
  <c r="S39" i="1"/>
  <c r="S20" i="1"/>
  <c r="S34" i="1"/>
  <c r="S42" i="1"/>
  <c r="S38" i="1"/>
  <c r="S19" i="1"/>
  <c r="S37" i="1"/>
  <c r="S18" i="1"/>
  <c r="S33" i="1"/>
  <c r="S41" i="1"/>
  <c r="S30" i="1"/>
  <c r="G43" i="1"/>
  <c r="G45" i="1"/>
  <c r="G46" i="1"/>
  <c r="G24" i="1"/>
  <c r="G44" i="1"/>
  <c r="G23" i="1"/>
  <c r="G28" i="1"/>
  <c r="G27" i="1"/>
  <c r="G26" i="1"/>
  <c r="G34" i="1"/>
  <c r="G38" i="1"/>
  <c r="G42" i="1"/>
  <c r="G19" i="1"/>
  <c r="G25" i="1"/>
  <c r="G33" i="1"/>
  <c r="G37" i="1"/>
  <c r="G41" i="1"/>
  <c r="G18" i="1"/>
  <c r="G32" i="1"/>
  <c r="G40" i="1"/>
  <c r="G30" i="1"/>
  <c r="G39" i="1"/>
  <c r="G20" i="1"/>
  <c r="G36" i="1"/>
  <c r="G29" i="1"/>
  <c r="G35" i="1"/>
  <c r="F100" i="1"/>
  <c r="I100" i="1"/>
  <c r="J50" i="1"/>
  <c r="J22" i="1"/>
  <c r="T50" i="1"/>
  <c r="T22" i="1"/>
  <c r="P50" i="1"/>
  <c r="P22" i="1"/>
  <c r="G50" i="1"/>
  <c r="G22" i="1"/>
  <c r="U22" i="1"/>
  <c r="U50" i="1"/>
  <c r="N50" i="1"/>
  <c r="N22" i="1"/>
  <c r="W50" i="1"/>
  <c r="W22" i="1"/>
  <c r="M50" i="1"/>
  <c r="M22" i="1"/>
  <c r="Z22" i="1"/>
  <c r="Z50" i="1"/>
  <c r="I22" i="1"/>
  <c r="I50" i="1"/>
  <c r="V50" i="1"/>
  <c r="V22" i="1"/>
  <c r="Y50" i="1"/>
  <c r="Y22" i="1"/>
  <c r="K50" i="1"/>
  <c r="K22" i="1"/>
  <c r="S22" i="1"/>
  <c r="S50" i="1"/>
  <c r="D83" i="1" l="1"/>
  <c r="AM50" i="1"/>
  <c r="D67" i="1"/>
  <c r="AM55" i="1"/>
  <c r="AN55" i="1" s="1"/>
  <c r="AM57" i="1"/>
  <c r="AN57" i="1" s="1"/>
  <c r="AM56" i="1"/>
  <c r="AN56" i="1" s="1"/>
  <c r="K58" i="1"/>
  <c r="Z21" i="1"/>
  <c r="U21" i="1"/>
  <c r="J58" i="1"/>
  <c r="V58" i="1"/>
  <c r="W58" i="1"/>
  <c r="P58" i="1"/>
  <c r="AM45" i="1"/>
  <c r="AN45" i="1" s="1"/>
  <c r="Y21" i="1"/>
  <c r="M21" i="1"/>
  <c r="G21" i="1"/>
  <c r="AM43" i="1"/>
  <c r="AN43" i="1" s="1"/>
  <c r="Q21" i="1"/>
  <c r="Y58" i="1"/>
  <c r="M58" i="1"/>
  <c r="G58" i="1"/>
  <c r="T58" i="1"/>
  <c r="AM51" i="1"/>
  <c r="AN51" i="1" s="1"/>
  <c r="S58" i="1"/>
  <c r="I58" i="1"/>
  <c r="N21" i="1"/>
  <c r="T21" i="1"/>
  <c r="AM44" i="1"/>
  <c r="AN44" i="1" s="1"/>
  <c r="S21" i="1"/>
  <c r="I21" i="1"/>
  <c r="N58" i="1"/>
  <c r="K21" i="1"/>
  <c r="V21" i="1"/>
  <c r="Z58" i="1"/>
  <c r="W21" i="1"/>
  <c r="U58" i="1"/>
  <c r="P21" i="1"/>
  <c r="J21" i="1"/>
  <c r="AM18" i="1"/>
  <c r="AM46" i="1"/>
  <c r="AN46" i="1" s="1"/>
  <c r="AM52" i="1"/>
  <c r="AN52" i="1" s="1"/>
  <c r="Q58" i="1"/>
  <c r="AM53" i="1"/>
  <c r="AN53" i="1" s="1"/>
  <c r="AM54" i="1"/>
  <c r="AN54" i="1" s="1"/>
  <c r="AM42" i="1"/>
  <c r="AN42" i="1" s="1"/>
  <c r="AM24" i="1"/>
  <c r="AN24" i="1" s="1"/>
  <c r="AM41" i="1"/>
  <c r="AN41" i="1" s="1"/>
  <c r="AM35" i="1"/>
  <c r="AN35" i="1" s="1"/>
  <c r="AM32" i="1"/>
  <c r="AN32" i="1" s="1"/>
  <c r="AM39" i="1"/>
  <c r="AN39" i="1" s="1"/>
  <c r="AM36" i="1"/>
  <c r="AN36" i="1" s="1"/>
  <c r="AM40" i="1"/>
  <c r="AN40" i="1" s="1"/>
  <c r="AM29" i="1"/>
  <c r="AN29" i="1" s="1"/>
  <c r="AM26" i="1"/>
  <c r="AN26" i="1" s="1"/>
  <c r="AM33" i="1"/>
  <c r="AN33" i="1" s="1"/>
  <c r="AM37" i="1"/>
  <c r="AN37" i="1" s="1"/>
  <c r="AM30" i="1"/>
  <c r="AN30" i="1" s="1"/>
  <c r="AM34" i="1"/>
  <c r="AN34" i="1" s="1"/>
  <c r="AM27" i="1"/>
  <c r="AN27" i="1" s="1"/>
  <c r="AN31" i="1"/>
  <c r="AM22" i="1"/>
  <c r="AM25" i="1"/>
  <c r="AN25" i="1" s="1"/>
  <c r="AM38" i="1"/>
  <c r="AN38" i="1" s="1"/>
  <c r="AM28" i="1"/>
  <c r="AN28" i="1" s="1"/>
  <c r="AM23" i="1"/>
  <c r="AM58" i="1" l="1"/>
  <c r="AN58" i="1" s="1"/>
  <c r="D69" i="1"/>
  <c r="D79" i="1"/>
  <c r="AN22" i="1"/>
  <c r="AM21" i="1"/>
  <c r="D93" i="1"/>
  <c r="D97" i="1"/>
  <c r="D95" i="1"/>
  <c r="D96" i="1"/>
  <c r="D98" i="1"/>
  <c r="D94" i="1"/>
  <c r="D89" i="1"/>
  <c r="D90" i="1"/>
  <c r="D92" i="1"/>
  <c r="D88" i="1"/>
  <c r="D91" i="1"/>
  <c r="D99" i="1"/>
  <c r="AN23" i="1"/>
  <c r="AN50" i="1"/>
  <c r="D73" i="1"/>
  <c r="D87" i="1"/>
  <c r="D82" i="1"/>
  <c r="D80" i="1"/>
  <c r="D84" i="1"/>
  <c r="D68" i="1"/>
  <c r="D70" i="1"/>
  <c r="D74" i="1"/>
  <c r="D86" i="1"/>
  <c r="D75" i="1"/>
  <c r="D78" i="1"/>
  <c r="D72" i="1"/>
  <c r="D71" i="1"/>
  <c r="D77" i="1"/>
  <c r="D85" i="1"/>
  <c r="D81" i="1"/>
  <c r="D100" i="1" l="1"/>
  <c r="AN18" i="1" l="1"/>
  <c r="AM19" i="1"/>
  <c r="AN19" i="1" s="1"/>
  <c r="AM20" i="1"/>
  <c r="AN20" i="1" s="1"/>
  <c r="AN21" i="1" l="1"/>
  <c r="AM16" i="1"/>
  <c r="AM17" i="1"/>
  <c r="E17" i="1"/>
  <c r="E16" i="1"/>
  <c r="E15" i="1" l="1"/>
  <c r="F15" i="1" s="1"/>
  <c r="AN17" i="1"/>
  <c r="AN16" i="1"/>
  <c r="E13" i="1" l="1"/>
  <c r="Q15" i="1"/>
  <c r="Q13" i="1" s="1"/>
  <c r="Q47" i="1" s="1"/>
  <c r="Q60" i="1" s="1"/>
  <c r="Q62" i="1" s="1"/>
  <c r="G15" i="1"/>
  <c r="G13" i="1" s="1"/>
  <c r="G47" i="1" s="1"/>
  <c r="G60" i="1" s="1"/>
  <c r="S15" i="1"/>
  <c r="S13" i="1" s="1"/>
  <c r="S47" i="1" s="1"/>
  <c r="S60" i="1" s="1"/>
  <c r="H15" i="1"/>
  <c r="H13" i="1" s="1"/>
  <c r="H47" i="1" s="1"/>
  <c r="H60" i="1" s="1"/>
  <c r="H62" i="1" s="1"/>
  <c r="X15" i="1"/>
  <c r="X13" i="1" s="1"/>
  <c r="X47" i="1" s="1"/>
  <c r="X60" i="1" s="1"/>
  <c r="I15" i="1"/>
  <c r="I13" i="1" s="1"/>
  <c r="I47" i="1" s="1"/>
  <c r="I60" i="1" s="1"/>
  <c r="J15" i="1"/>
  <c r="J13" i="1" s="1"/>
  <c r="J47" i="1" s="1"/>
  <c r="J60" i="1" s="1"/>
  <c r="U15" i="1"/>
  <c r="U13" i="1" s="1"/>
  <c r="U47" i="1" s="1"/>
  <c r="U60" i="1" s="1"/>
  <c r="AI15" i="1"/>
  <c r="AI13" i="1" s="1"/>
  <c r="AI47" i="1" s="1"/>
  <c r="AI60" i="1" s="1"/>
  <c r="AI62" i="1" s="1"/>
  <c r="AE15" i="1"/>
  <c r="AE13" i="1" s="1"/>
  <c r="AE47" i="1" s="1"/>
  <c r="AE60" i="1" s="1"/>
  <c r="M15" i="1"/>
  <c r="M13" i="1" s="1"/>
  <c r="M47" i="1" s="1"/>
  <c r="M60" i="1" s="1"/>
  <c r="K15" i="1"/>
  <c r="K13" i="1" s="1"/>
  <c r="K47" i="1" s="1"/>
  <c r="K60" i="1" s="1"/>
  <c r="AJ15" i="1"/>
  <c r="AJ13" i="1" s="1"/>
  <c r="AJ47" i="1" s="1"/>
  <c r="AJ60" i="1" s="1"/>
  <c r="AJ62" i="1" s="1"/>
  <c r="V15" i="1"/>
  <c r="V13" i="1" s="1"/>
  <c r="V47" i="1" s="1"/>
  <c r="V60" i="1" s="1"/>
  <c r="AD15" i="1"/>
  <c r="AD13" i="1" s="1"/>
  <c r="AD47" i="1" s="1"/>
  <c r="AD60" i="1" s="1"/>
  <c r="AA15" i="1"/>
  <c r="AA13" i="1" s="1"/>
  <c r="AA47" i="1" s="1"/>
  <c r="AA60" i="1" s="1"/>
  <c r="W15" i="1"/>
  <c r="W13" i="1" s="1"/>
  <c r="W47" i="1" s="1"/>
  <c r="W60" i="1" s="1"/>
  <c r="L15" i="1"/>
  <c r="L13" i="1" s="1"/>
  <c r="L47" i="1" s="1"/>
  <c r="L60" i="1" s="1"/>
  <c r="Z15" i="1"/>
  <c r="Z13" i="1" s="1"/>
  <c r="Z47" i="1" s="1"/>
  <c r="Z60" i="1" s="1"/>
  <c r="AF15" i="1"/>
  <c r="AF13" i="1" s="1"/>
  <c r="AF47" i="1" s="1"/>
  <c r="AF60" i="1" s="1"/>
  <c r="AF62" i="1" s="1"/>
  <c r="AB15" i="1"/>
  <c r="AB13" i="1" s="1"/>
  <c r="AB47" i="1" s="1"/>
  <c r="AB60" i="1" s="1"/>
  <c r="P15" i="1"/>
  <c r="P13" i="1" s="1"/>
  <c r="P47" i="1" s="1"/>
  <c r="P60" i="1" s="1"/>
  <c r="Y15" i="1"/>
  <c r="Y13" i="1" s="1"/>
  <c r="Y47" i="1" s="1"/>
  <c r="Y60" i="1" s="1"/>
  <c r="T15" i="1"/>
  <c r="T13" i="1" s="1"/>
  <c r="T47" i="1" s="1"/>
  <c r="T60" i="1" s="1"/>
  <c r="O15" i="1"/>
  <c r="O13" i="1" s="1"/>
  <c r="O47" i="1" s="1"/>
  <c r="O60" i="1" s="1"/>
  <c r="AC15" i="1"/>
  <c r="AC13" i="1" s="1"/>
  <c r="AC47" i="1" s="1"/>
  <c r="AC60" i="1" s="1"/>
  <c r="AK15" i="1"/>
  <c r="AK13" i="1" s="1"/>
  <c r="AK47" i="1" s="1"/>
  <c r="AK60" i="1" s="1"/>
  <c r="AK62" i="1" s="1"/>
  <c r="R15" i="1"/>
  <c r="R13" i="1" s="1"/>
  <c r="R47" i="1" s="1"/>
  <c r="R60" i="1" s="1"/>
  <c r="R62" i="1" s="1"/>
  <c r="N15" i="1"/>
  <c r="N13" i="1" s="1"/>
  <c r="N47" i="1" s="1"/>
  <c r="N60" i="1" s="1"/>
  <c r="AG15" i="1"/>
  <c r="AG13" i="1" s="1"/>
  <c r="AG47" i="1" s="1"/>
  <c r="AG60" i="1" s="1"/>
  <c r="AG62" i="1" s="1"/>
  <c r="AH15" i="1"/>
  <c r="AH13" i="1" s="1"/>
  <c r="AH47" i="1" s="1"/>
  <c r="AH60" i="1" s="1"/>
  <c r="AH62" i="1" s="1"/>
  <c r="AL15" i="1"/>
  <c r="AL13" i="1" s="1"/>
  <c r="AL47" i="1" s="1"/>
  <c r="AL60" i="1" s="1"/>
  <c r="AL62" i="1" s="1"/>
  <c r="AM15" i="1" l="1"/>
  <c r="N62" i="1"/>
  <c r="M75" i="1"/>
  <c r="M87" i="1"/>
  <c r="Z62" i="1"/>
  <c r="M72" i="1"/>
  <c r="K62" i="1"/>
  <c r="O62" i="1"/>
  <c r="M76" i="1"/>
  <c r="M91" i="1"/>
  <c r="AD62" i="1"/>
  <c r="M71" i="1"/>
  <c r="J62" i="1"/>
  <c r="T62" i="1"/>
  <c r="M81" i="1"/>
  <c r="E47" i="1"/>
  <c r="M92" i="1"/>
  <c r="AE62" i="1"/>
  <c r="M70" i="1"/>
  <c r="I62" i="1"/>
  <c r="S62" i="1"/>
  <c r="M80" i="1"/>
  <c r="AC62" i="1"/>
  <c r="M90" i="1"/>
  <c r="P62" i="1"/>
  <c r="M77" i="1"/>
  <c r="M88" i="1"/>
  <c r="AA62" i="1"/>
  <c r="M82" i="1"/>
  <c r="U62" i="1"/>
  <c r="F13" i="1"/>
  <c r="AM13" i="1" s="1"/>
  <c r="AN13" i="1" s="1"/>
  <c r="AN15" i="1"/>
  <c r="L62" i="1"/>
  <c r="M73" i="1"/>
  <c r="M62" i="1"/>
  <c r="M74" i="1"/>
  <c r="M78" i="1"/>
  <c r="AB62" i="1"/>
  <c r="M89" i="1"/>
  <c r="M83" i="1"/>
  <c r="V62" i="1"/>
  <c r="M86" i="1"/>
  <c r="Y62" i="1"/>
  <c r="M84" i="1"/>
  <c r="W62" i="1"/>
  <c r="X62" i="1"/>
  <c r="M85" i="1"/>
  <c r="M68" i="1"/>
  <c r="G62" i="1"/>
  <c r="F47" i="1" l="1"/>
  <c r="F60" i="1" s="1"/>
  <c r="E60" i="1"/>
  <c r="E62" i="1" l="1"/>
  <c r="AM47" i="1"/>
  <c r="AM60" i="1" s="1"/>
  <c r="AM62" i="1" s="1"/>
  <c r="F62" i="1"/>
  <c r="M67" i="1"/>
  <c r="M100" i="1" s="1"/>
  <c r="AN47" i="1" l="1"/>
  <c r="AN62" i="1" l="1"/>
  <c r="AN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Commonwealth of PA</author>
  </authors>
  <commentList>
    <comment ref="E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Commonwealth of PA:</t>
        </r>
        <r>
          <rPr>
            <sz val="9"/>
            <color indexed="81"/>
            <rFont val="Tahoma"/>
            <family val="2"/>
          </rPr>
          <t xml:space="preserve">
Rent Shared = Total Rent - Rent Direct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Commonwealth of PA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Commonwealth of PA:</t>
        </r>
        <r>
          <rPr>
            <sz val="9"/>
            <color indexed="81"/>
            <rFont val="Tahoma"/>
            <family val="2"/>
          </rPr>
          <t xml:space="preserve">
Rent Shared = Total Rent - Rent Direct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Commonwealth of PA</author>
  </authors>
  <commentList>
    <comment ref="E1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Commonwealth of PA:</t>
        </r>
        <r>
          <rPr>
            <sz val="9"/>
            <color indexed="81"/>
            <rFont val="Tahoma"/>
            <family val="2"/>
          </rPr>
          <t xml:space="preserve">
Rent Shared = Total Rent - Rent Direct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Commonwealth of PA</author>
  </authors>
  <commentList>
    <comment ref="E1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Commonwealth of PA:</t>
        </r>
        <r>
          <rPr>
            <sz val="9"/>
            <color indexed="81"/>
            <rFont val="Tahoma"/>
            <family val="2"/>
          </rPr>
          <t xml:space="preserve">
Rent Shared = Total Rent - Rent Direct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Commonwealth of PA</author>
  </authors>
  <commentList>
    <comment ref="E1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Commonwealth of PA:</t>
        </r>
        <r>
          <rPr>
            <sz val="9"/>
            <color indexed="81"/>
            <rFont val="Tahoma"/>
            <family val="2"/>
          </rPr>
          <t xml:space="preserve">
Rent Shared = Total Rent - Rent Direct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Commonwealth of PA</author>
  </authors>
  <commentList>
    <comment ref="E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Commonwealth of PA:</t>
        </r>
        <r>
          <rPr>
            <sz val="9"/>
            <color indexed="81"/>
            <rFont val="Tahoma"/>
            <family val="2"/>
          </rPr>
          <t xml:space="preserve">
Rent Shared = Total Rent - Rent Direct</t>
        </r>
      </text>
    </comment>
  </commentList>
</comments>
</file>

<file path=xl/sharedStrings.xml><?xml version="1.0" encoding="utf-8"?>
<sst xmlns="http://schemas.openxmlformats.org/spreadsheetml/2006/main" count="1389" uniqueCount="258">
  <si>
    <t>Method of Allocation</t>
  </si>
  <si>
    <t>UC</t>
  </si>
  <si>
    <t>Local connection lines and service</t>
  </si>
  <si>
    <t>Number of Staff #1</t>
  </si>
  <si>
    <t>Postage Meter Lease</t>
  </si>
  <si>
    <t xml:space="preserve">ADA/LEP </t>
  </si>
  <si>
    <t>Signage</t>
  </si>
  <si>
    <t>Job Corps</t>
  </si>
  <si>
    <t>YouthBuild</t>
  </si>
  <si>
    <t>Postage</t>
  </si>
  <si>
    <t>Reasonable Accommodations</t>
  </si>
  <si>
    <t xml:space="preserve">Salary &amp; Fringe Benefits </t>
  </si>
  <si>
    <t>Rapid Response</t>
  </si>
  <si>
    <t>State</t>
  </si>
  <si>
    <t>Square Footage (based on % of Staff #1)</t>
  </si>
  <si>
    <t>% of Square Footage</t>
  </si>
  <si>
    <t>% of Staff #1</t>
  </si>
  <si>
    <t>Number of Staff #2 (Copier)</t>
  </si>
  <si>
    <t>% of Staff #2 (Copier)</t>
  </si>
  <si>
    <t>Rent - Shared</t>
  </si>
  <si>
    <t>Taxes</t>
  </si>
  <si>
    <t>Property &amp; Casualty Insurance</t>
  </si>
  <si>
    <t>Cost Item</t>
  </si>
  <si>
    <t>Tax Escalation (estimate)</t>
  </si>
  <si>
    <t>Telephone</t>
  </si>
  <si>
    <t>State L.A.N. Connection - CRC</t>
  </si>
  <si>
    <t>State L.A.N. Connection - Non State Devices</t>
  </si>
  <si>
    <t>Internet Service</t>
  </si>
  <si>
    <t>Wi-Fi</t>
  </si>
  <si>
    <t>Equipment</t>
  </si>
  <si>
    <t>Equipment Repairs/Maintenance</t>
  </si>
  <si>
    <t>Postage Meter</t>
  </si>
  <si>
    <t>Postage Usage</t>
  </si>
  <si>
    <t>Copier/Multifunction Device</t>
  </si>
  <si>
    <t xml:space="preserve">MFD Lease </t>
  </si>
  <si>
    <t>Office Supplies - State</t>
  </si>
  <si>
    <t>General Office Supplies</t>
  </si>
  <si>
    <t>Office Supplies - Non State</t>
  </si>
  <si>
    <t>ADA/LEP Language Line Services</t>
  </si>
  <si>
    <t>Assistive Technology</t>
  </si>
  <si>
    <t>Assistive Technology for Individuals with Disabilities</t>
  </si>
  <si>
    <t>New AJC Outreach</t>
  </si>
  <si>
    <t>INFRASTRUCTURE COSTS</t>
  </si>
  <si>
    <t>Cost Category</t>
  </si>
  <si>
    <t>Fronted Cost
State / Non State</t>
  </si>
  <si>
    <t>TOTAL INFRASTRUCTURE COSTS</t>
  </si>
  <si>
    <t>Site Administrator or Operator</t>
  </si>
  <si>
    <t>Travel</t>
  </si>
  <si>
    <t>Resource Room Staffing - Greeter</t>
  </si>
  <si>
    <t>Security Services</t>
  </si>
  <si>
    <t>Security Guard</t>
  </si>
  <si>
    <t>Resource Room Tools</t>
  </si>
  <si>
    <t>Assessment Software/System</t>
  </si>
  <si>
    <t>Staff Training</t>
  </si>
  <si>
    <t>Training</t>
  </si>
  <si>
    <t>Total Annual Budget</t>
  </si>
  <si>
    <t>Total Allocation</t>
  </si>
  <si>
    <t>HUD</t>
  </si>
  <si>
    <t>Trade</t>
  </si>
  <si>
    <t>FLC</t>
  </si>
  <si>
    <t>Rapid Response - Additional Partner</t>
  </si>
  <si>
    <t>Jobs for Veterans State Grants - Chpt. 41 of Title 38 U.S.C.</t>
  </si>
  <si>
    <t>Foreign Labor Certification (Migrant and Seasonal Farmworkers) - Additional Partner</t>
  </si>
  <si>
    <t>Adult, Dislocated Worker, and Youth Programs - WIOA Title I</t>
  </si>
  <si>
    <t>Adult &amp; Literacy Program - WIOA Title II</t>
  </si>
  <si>
    <t>Vocational Rehab Program - WIOA Title IV and Title 1 of Rehabilitation Act</t>
  </si>
  <si>
    <t>Career &amp; Technical Program - Carl D. Perkins Career &amp; Technical Education Act</t>
  </si>
  <si>
    <t>Temporary Assistance for Needy Families Program - Social Security Act Title IV</t>
  </si>
  <si>
    <t>Senior Community Services Employment Program - Older Americans Act Title V</t>
  </si>
  <si>
    <t>Employment and Training Activities - Community Services Block Grant Act</t>
  </si>
  <si>
    <t>Employment and Training Activities - Housing and Urban Development</t>
  </si>
  <si>
    <t>Trade Adjustment Assistance Program - Trade Act Title II</t>
  </si>
  <si>
    <t>Unemployment Insurance Program - Unemployment Compensation Laws</t>
  </si>
  <si>
    <t>National Farmworker Jobs Program - WIOA Sec. 167</t>
  </si>
  <si>
    <t>Job Corps - WIOA Title I C</t>
  </si>
  <si>
    <t>YouthBuild - WIOA Sec. 171</t>
  </si>
  <si>
    <t>Reentry Employment Opportunities Program - Second Chance Act Sec. 212 and WIOA Sec. 169</t>
  </si>
  <si>
    <t>Program / Authorization</t>
  </si>
  <si>
    <t>NFJP</t>
  </si>
  <si>
    <t>REO</t>
  </si>
  <si>
    <t>OVR</t>
  </si>
  <si>
    <t>Non State Connections to State L.A.N.</t>
  </si>
  <si>
    <t>% of Non State Connections to State L.A.N.</t>
  </si>
  <si>
    <t>Partner Name / Acronym</t>
  </si>
  <si>
    <t>Site Administrator Phone:</t>
  </si>
  <si>
    <t>Site Administrator Name:</t>
  </si>
  <si>
    <t>Modification Number:</t>
  </si>
  <si>
    <t>Modification Effective Date:</t>
  </si>
  <si>
    <t>DIFFERENCE</t>
  </si>
  <si>
    <t>[Part 1] SHARED ANNUAL COSTS</t>
  </si>
  <si>
    <t>Printing</t>
  </si>
  <si>
    <t>Brochures, Business Cards</t>
  </si>
  <si>
    <t>Community Outreach</t>
  </si>
  <si>
    <t>Local marketing &amp; job fairs</t>
  </si>
  <si>
    <t>Membership</t>
  </si>
  <si>
    <t>Organization fees</t>
  </si>
  <si>
    <t>Operations</t>
  </si>
  <si>
    <t>Facility Utilities &amp; Bldg. Maintenance</t>
  </si>
  <si>
    <t>Utilities &amp; Contracted Bldg. Maintenance Services (Janitorial, Snow Removal, Trash, HVAC)</t>
  </si>
  <si>
    <t xml:space="preserve">Insurance </t>
  </si>
  <si>
    <t>One-stop Center Receptionist</t>
  </si>
  <si>
    <t>General Information</t>
  </si>
  <si>
    <t>[Part 3] ANNUAL ALLOCATION TO PARTNERS</t>
  </si>
  <si>
    <t>TOTAL INFRASTRUCTURE /ADDITIONAL SHARED COSTS</t>
  </si>
  <si>
    <t>PREVIOUS INFRASTRUCTURE / ADDITIONAL SHARED COSTS BUDGET</t>
  </si>
  <si>
    <t>[Part 2] METHODS OF ALLOCATION</t>
  </si>
  <si>
    <t>[Part 4] COMMENTS</t>
  </si>
  <si>
    <t>ADDITIONAL SHARED COSTS (PERSONNEL/SERVICES)</t>
  </si>
  <si>
    <t>TOTAL ADDITIONAL SHARED COSTS (PERSONNEL/SERVICES)</t>
  </si>
  <si>
    <t>Reconciliation Part 1 &amp; Part 3 Totals</t>
  </si>
  <si>
    <t xml:space="preserve">Facilities </t>
  </si>
  <si>
    <t>Total Square Footage</t>
  </si>
  <si>
    <t># PCs @ $## &amp; # Printer @ $## each per month</t>
  </si>
  <si>
    <t># PCs @ $## each per month</t>
  </si>
  <si>
    <t>Operating Budget Effective Dates:</t>
  </si>
  <si>
    <t>Operating Budget Narrative Effective Dates:</t>
  </si>
  <si>
    <t>Operating Budget Contact Name:</t>
  </si>
  <si>
    <t>Operating Budget Contact Phone:</t>
  </si>
  <si>
    <t>CTE</t>
  </si>
  <si>
    <t>JVSG (LVER)</t>
  </si>
  <si>
    <t>WIOA Title 1 Native American National Program</t>
  </si>
  <si>
    <t>NANP</t>
  </si>
  <si>
    <t>ATO</t>
  </si>
  <si>
    <t>Apprenticeship Training Office</t>
  </si>
  <si>
    <t>Workers Comp</t>
  </si>
  <si>
    <t>Mediation</t>
  </si>
  <si>
    <t>Wagner Peyser Employment Services - WIOA Title III, Staff Development, Regional Staff</t>
  </si>
  <si>
    <t>AD VET</t>
  </si>
  <si>
    <t>Veterans Employment and Training Service</t>
  </si>
  <si>
    <t>[Part 4] COMMENTS (cont.)</t>
  </si>
  <si>
    <t>Allocation</t>
  </si>
  <si>
    <t>Cost Center</t>
  </si>
  <si>
    <t>CareerLink #</t>
  </si>
  <si>
    <t>UCBR Split</t>
  </si>
  <si>
    <t>UC Split</t>
  </si>
  <si>
    <t>1299103###</t>
  </si>
  <si>
    <t>July-September</t>
  </si>
  <si>
    <t>October-June</t>
  </si>
  <si>
    <t>July -Sept  (State)</t>
  </si>
  <si>
    <t>Oct -June  (State)</t>
  </si>
  <si>
    <t>July -Sept  (Federal)</t>
  </si>
  <si>
    <t>Oct -June  (Federal)</t>
  </si>
  <si>
    <t>OVR Split</t>
  </si>
  <si>
    <t>Non-State</t>
  </si>
  <si>
    <t>Direct</t>
  </si>
  <si>
    <t>Rent - Direct (UC, DCED, DHS, TRADE)</t>
  </si>
  <si>
    <t>Rent- Direct UC device allocation</t>
  </si>
  <si>
    <t>Figures provided by L&amp;I PACL</t>
  </si>
  <si>
    <t>PA CAREERLINK® Operating Budget</t>
  </si>
  <si>
    <t>Total Rent</t>
  </si>
  <si>
    <t>Calculations</t>
  </si>
  <si>
    <t>DVOP</t>
  </si>
  <si>
    <t>DVOP July - Dec</t>
  </si>
  <si>
    <t>DVOP Dec - June</t>
  </si>
  <si>
    <t>LVER July - Dec</t>
  </si>
  <si>
    <t>LVER Dec - June</t>
  </si>
  <si>
    <t>LVER</t>
  </si>
  <si>
    <t>7/1/20 - 6/30/21</t>
  </si>
  <si>
    <t>Vanessa Hasselman</t>
  </si>
  <si>
    <t>814-245-1835, Ext. 104</t>
  </si>
  <si>
    <t>ResCare - WIOA Title I</t>
  </si>
  <si>
    <t>Seneca Highlands IU9 (Adult &amp; Literacy)</t>
  </si>
  <si>
    <t>DCED (CBSG)</t>
  </si>
  <si>
    <t>VETS (DVOP)</t>
  </si>
  <si>
    <t>Wagner Peyser (BWPO)</t>
  </si>
  <si>
    <t>DHS (TANF)</t>
  </si>
  <si>
    <t>Spherion</t>
  </si>
  <si>
    <t>Unemployment Compensation Board of Review - Additional Partner</t>
  </si>
  <si>
    <t>UCBR</t>
  </si>
  <si>
    <t>Children's Aide Society</t>
  </si>
  <si>
    <t>Children's Aide Society - Additional Partner</t>
  </si>
  <si>
    <t>IU10 (Adult &amp; Literacy)</t>
  </si>
  <si>
    <t>AARP (SCSEP)</t>
  </si>
  <si>
    <t>A4TD (SCSEP)</t>
  </si>
  <si>
    <t>Spherion - Additional Partner</t>
  </si>
  <si>
    <t>Todd Vanderburgh</t>
  </si>
  <si>
    <t>814-765-6562</t>
  </si>
  <si>
    <t xml:space="preserve">8,119 sq. ft. @ $11.75 per sq. ft. plus escalation (excludes all Rent - Direct)  </t>
  </si>
  <si>
    <t xml:space="preserve">Site Administrator </t>
  </si>
  <si>
    <t>Operator</t>
  </si>
  <si>
    <t>Added Security Services for $8,880 - 3 months at $18.50 per hour</t>
  </si>
  <si>
    <t>Staff #1</t>
  </si>
  <si>
    <t>Tom Bogacki</t>
  </si>
  <si>
    <t>814-371-5658</t>
  </si>
  <si>
    <t>LWDA North Central #NC125</t>
  </si>
  <si>
    <t>PA CareerLink Clearfield County at Clearfield #0515</t>
  </si>
  <si>
    <t>1125 Linden Street, Clearfield, PA 16830</t>
  </si>
  <si>
    <t xml:space="preserve">4,700 sq. ft. @ $11.49 per sq. ft. plus escalation (excludes all Rent - Direct)  </t>
  </si>
  <si>
    <t>PA CareerLink Clearfield County at Dubois #0514</t>
  </si>
  <si>
    <t>20 North Sixth Street, Dubois, PA 15801</t>
  </si>
  <si>
    <t>814-834-2857</t>
  </si>
  <si>
    <t>PA CareerLink Elk County #0722</t>
  </si>
  <si>
    <t>245 Depot Street, St. Marys, PA 15857</t>
  </si>
  <si>
    <t>6,720 sq. ft. @ $10.00 per sq. ft. plus escalation (excludes all Rent - Direct)  + Cameron Co. Rent at $400/month</t>
  </si>
  <si>
    <t>PA CareerLink Jefferson County #0720</t>
  </si>
  <si>
    <t>103 East Union Street, Punxsutawney, PA 15767</t>
  </si>
  <si>
    <t>814-938-1076</t>
  </si>
  <si>
    <t>Increased Rent to $13.00 per sq. ft. per lease agreement</t>
  </si>
  <si>
    <t xml:space="preserve">2,488 sq. ft. @ $13.00 per sq. ft. plus escalation (excludes all Rent - Direct)  </t>
  </si>
  <si>
    <t>814-368-5376</t>
  </si>
  <si>
    <t>PA CareerLink McKean County #0720</t>
  </si>
  <si>
    <t>40 Davis Street, Bradford, PA 16701</t>
  </si>
  <si>
    <t>814-274-7481</t>
  </si>
  <si>
    <t>PA CareerLink Potter County #0712</t>
  </si>
  <si>
    <t>279 Route 6 West, Coudersport, PA 16915</t>
  </si>
  <si>
    <t xml:space="preserve">6,500 sq. ft. @ $13.95 per sq. ft. plus escalation (excludes all Rent - Direct) </t>
  </si>
  <si>
    <t>3,849 sq. ft. @ $9.27 per sq. ft. plus escalation (excludes all Rent - Direct)</t>
  </si>
  <si>
    <t>Increased Membership to $500 per year</t>
  </si>
  <si>
    <t>Increased Office Supplies - State - to $1,000</t>
  </si>
  <si>
    <t>Increased Outreach to $1,500</t>
  </si>
  <si>
    <t>Increased Spherion Rent Contribution to $800/month - $9,600 Total</t>
  </si>
  <si>
    <t>Increased Building Maintenance/Janitorial to $10,680</t>
  </si>
  <si>
    <t xml:space="preserve">Increased Building Maintenance/Janitorial to $12,600 </t>
  </si>
  <si>
    <t>Increased Internet to $1320</t>
  </si>
  <si>
    <t>Increased Internet to $1,920</t>
  </si>
  <si>
    <t>Reduced Internet to $1,920</t>
  </si>
  <si>
    <t>Reduced Internet to $1,320</t>
  </si>
  <si>
    <t>Increased State Office Supplies by $2,000 to $3,500</t>
  </si>
  <si>
    <t>Increased State office supplies by $2,000 to $3,100</t>
  </si>
  <si>
    <t>Increased State office supplies by $2,000 to $3,000</t>
  </si>
  <si>
    <t>Increased Building Maintenance/Utilties to $14,060</t>
  </si>
  <si>
    <t>Reduced Internet to $2,545</t>
  </si>
  <si>
    <t>Increased Site Administrator to $17,968</t>
  </si>
  <si>
    <t>Increased Site Administrator to $9,544</t>
  </si>
  <si>
    <t>Increased Building Maintenance &amp; Utilities to $19,000</t>
  </si>
  <si>
    <t>Community Ed Council</t>
  </si>
  <si>
    <t xml:space="preserve">75 sq. ft. @ $11.75 per sq. ft. plus escalation plus UC MFD/Phones @25sqft each </t>
  </si>
  <si>
    <t xml:space="preserve">75 sq. ft. @ $11.49 per sq. ft. plus escalation plus UC MFD/Phones @25sqft each </t>
  </si>
  <si>
    <t xml:space="preserve">75 sq. ft. @ $10.00 per sq. ft. plus escalation plus UC MFD/Phones @25sqft each </t>
  </si>
  <si>
    <t xml:space="preserve">75 sq. ft. @ $13.00 per sq. ft. plus escalation plus UC MFD/Phones @25sqft each </t>
  </si>
  <si>
    <t xml:space="preserve">75 sq. ft. @ $13.95 per sq. ft. plus escalation plus UC MFD/Phones @25sqft each </t>
  </si>
  <si>
    <t xml:space="preserve">75 sq. ft. @ $9.27 per sq. ft. plus escalation plus UC MFD/Phones @25sqft each </t>
  </si>
  <si>
    <t>Updated UC, DCED, and DHS with new rent-only amounts</t>
  </si>
  <si>
    <t>Added new Trade Rent-only amount - 16% of $36,759 - based on total Trade FTEs</t>
  </si>
  <si>
    <t>Added new Trade Rent-only amount - 17% of $36,759 - based on total Trade FTEs</t>
  </si>
  <si>
    <t>Added new Trade Rent-only amount - 33% of $36,759 - based on total Trade FTEs</t>
  </si>
  <si>
    <t>Increased Operator cost to $3,351</t>
  </si>
  <si>
    <t>Reduced Operator cost to $2,405</t>
  </si>
  <si>
    <t>Reduced Operator cost to $3,459</t>
  </si>
  <si>
    <t>Reduced Operator cost to $1,432</t>
  </si>
  <si>
    <t>Reduced Operator cost to $2,378</t>
  </si>
  <si>
    <t>Reduced Operator cost to $1,973</t>
  </si>
  <si>
    <t>Reduced Equipment Repairs/Support to $3,141</t>
  </si>
  <si>
    <t>Reduced Equipment Repairs/Support to $2,254</t>
  </si>
  <si>
    <t>Reduced Equipment Repairs/Support to $3,242</t>
  </si>
  <si>
    <t>Reduced Equipment Repairs/Support to $1,343</t>
  </si>
  <si>
    <t>Reduced Equipment Repairs/Support to $2,229</t>
  </si>
  <si>
    <t>Reduced Equipment Repairs/Support to $1,849</t>
  </si>
  <si>
    <t>Reduced State Telephone to $1,000</t>
  </si>
  <si>
    <t>Increased WP FTEs to 3.4</t>
  </si>
  <si>
    <t>Increased WP FTEs to 3.5</t>
  </si>
  <si>
    <t>Increased WP FTEs to 2.15</t>
  </si>
  <si>
    <t>Increased WP FTEs to 1.2</t>
  </si>
  <si>
    <t>Reduced WP FTEs to 1.9</t>
  </si>
  <si>
    <t>Added Workforce Solutions as an additional partner - 0.6 FTE</t>
  </si>
  <si>
    <t>Workforce Solutions</t>
  </si>
  <si>
    <t>Workforce Solutions for North Central PA - Additional Partner</t>
  </si>
  <si>
    <t>Added Workforce Solutions as an additional partner - 0.4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</si>
</sst>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0_);_(&quot;$&quot;* \(#,##0.00\);_(&quot;$&quot;* &quot;-&quot;_);_(@_)"/>
    <numFmt numFmtId="166" formatCode="0.0%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Calibri Light"/>
      <family val="2"/>
    </font>
    <font>
      <sz val="11"/>
      <name val="Calibri Ligh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 Light"/>
      <family val="2"/>
    </font>
    <font>
      <sz val="10"/>
      <color rgb="FFFF0000"/>
      <name val="Arial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u/>
      <sz val="10"/>
      <name val="Calibri Light"/>
      <family val="2"/>
    </font>
    <font>
      <b/>
      <sz val="10"/>
      <color theme="4" tint="-0.249977111117893"/>
      <name val="Calibri Light"/>
      <family val="2"/>
    </font>
    <font>
      <b/>
      <sz val="10"/>
      <color theme="0"/>
      <name val="Calibri Light"/>
      <family val="2"/>
    </font>
    <font>
      <sz val="10"/>
      <color theme="4" tint="-0.499984740745262"/>
      <name val="Calibri Light"/>
      <family val="2"/>
    </font>
    <font>
      <b/>
      <i/>
      <sz val="10"/>
      <name val="Calibri Light"/>
      <family val="2"/>
    </font>
    <font>
      <sz val="10"/>
      <color theme="0"/>
      <name val="Calibri Light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7">
    <xf numFmtId="0" fontId="0" fillId="0" borderId="0" xfId="0"/>
    <xf numFmtId="0" fontId="5" fillId="0" borderId="0" xfId="0" applyFont="1" applyAlignment="1">
      <alignment horizontal="center" vertical="center"/>
    </xf>
    <xf numFmtId="44" fontId="5" fillId="0" borderId="0" xfId="2" applyFont="1" applyFill="1" applyBorder="1" applyAlignment="1">
      <alignment vertical="center" wrapText="1"/>
    </xf>
    <xf numFmtId="44" fontId="5" fillId="0" borderId="20" xfId="2" applyFont="1" applyFill="1" applyBorder="1" applyAlignment="1">
      <alignment vertical="center" wrapText="1"/>
    </xf>
    <xf numFmtId="44" fontId="5" fillId="0" borderId="21" xfId="0" applyNumberFormat="1" applyFont="1" applyBorder="1" applyAlignment="1">
      <alignment horizontal="center" vertical="center"/>
    </xf>
    <xf numFmtId="44" fontId="4" fillId="15" borderId="0" xfId="2" applyFont="1" applyFill="1" applyBorder="1" applyAlignment="1">
      <alignment vertical="center" wrapText="1"/>
    </xf>
    <xf numFmtId="44" fontId="4" fillId="15" borderId="22" xfId="0" applyNumberFormat="1" applyFont="1" applyFill="1" applyBorder="1"/>
    <xf numFmtId="44" fontId="4" fillId="15" borderId="22" xfId="2" applyFont="1" applyFill="1" applyBorder="1" applyAlignment="1">
      <alignment horizontal="center" vertical="center"/>
    </xf>
    <xf numFmtId="44" fontId="4" fillId="15" borderId="24" xfId="2" applyFont="1" applyFill="1" applyBorder="1" applyAlignment="1">
      <alignment vertical="center" wrapText="1"/>
    </xf>
    <xf numFmtId="44" fontId="4" fillId="15" borderId="23" xfId="2" applyFont="1" applyFill="1" applyBorder="1" applyAlignment="1">
      <alignment horizontal="center" vertical="center"/>
    </xf>
    <xf numFmtId="44" fontId="4" fillId="15" borderId="0" xfId="2" applyFont="1" applyFill="1" applyBorder="1" applyAlignment="1">
      <alignment horizontal="center" vertical="center"/>
    </xf>
    <xf numFmtId="44" fontId="8" fillId="0" borderId="0" xfId="2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9" fontId="0" fillId="0" borderId="0" xfId="0" applyNumberFormat="1"/>
    <xf numFmtId="166" fontId="0" fillId="0" borderId="0" xfId="0" applyNumberFormat="1"/>
    <xf numFmtId="44" fontId="0" fillId="0" borderId="0" xfId="0" applyNumberFormat="1"/>
    <xf numFmtId="0" fontId="11" fillId="0" borderId="0" xfId="0" applyFont="1" applyFill="1" applyProtection="1"/>
    <xf numFmtId="0" fontId="11" fillId="0" borderId="0" xfId="0" applyFont="1" applyProtection="1"/>
    <xf numFmtId="0" fontId="10" fillId="0" borderId="0" xfId="0" applyFont="1" applyFill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" fillId="0" borderId="0" xfId="0" applyFont="1" applyProtection="1"/>
    <xf numFmtId="44" fontId="11" fillId="0" borderId="0" xfId="2" applyFont="1" applyFill="1" applyProtection="1"/>
    <xf numFmtId="0" fontId="11" fillId="0" borderId="4" xfId="0" applyFont="1" applyFill="1" applyBorder="1" applyAlignment="1" applyProtection="1">
      <alignment horizontal="center" vertical="center"/>
    </xf>
    <xf numFmtId="14" fontId="10" fillId="0" borderId="0" xfId="0" applyNumberFormat="1" applyFont="1" applyFill="1" applyAlignment="1" applyProtection="1">
      <alignment horizontal="right" vertical="center"/>
    </xf>
    <xf numFmtId="14" fontId="12" fillId="0" borderId="0" xfId="0" applyNumberFormat="1" applyFont="1" applyFill="1" applyAlignment="1" applyProtection="1">
      <alignment vertical="center"/>
    </xf>
    <xf numFmtId="1" fontId="11" fillId="0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14" fontId="12" fillId="0" borderId="0" xfId="0" applyNumberFormat="1" applyFont="1" applyFill="1" applyAlignment="1" applyProtection="1">
      <alignment horizontal="center" vertical="center"/>
    </xf>
    <xf numFmtId="0" fontId="10" fillId="0" borderId="0" xfId="0" quotePrefix="1" applyFont="1" applyFill="1" applyAlignment="1" applyProtection="1">
      <alignment horizontal="right" vertical="center"/>
    </xf>
    <xf numFmtId="14" fontId="11" fillId="0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0" fontId="10" fillId="0" borderId="0" xfId="0" applyFont="1" applyFill="1"/>
    <xf numFmtId="0" fontId="11" fillId="0" borderId="0" xfId="0" applyFont="1"/>
    <xf numFmtId="0" fontId="1" fillId="0" borderId="0" xfId="0" applyFont="1"/>
    <xf numFmtId="44" fontId="11" fillId="0" borderId="0" xfId="2" applyFont="1" applyFill="1"/>
    <xf numFmtId="0" fontId="13" fillId="0" borderId="0" xfId="0" applyNumberFormat="1" applyFont="1" applyFill="1" applyBorder="1" applyAlignment="1">
      <alignment wrapText="1"/>
    </xf>
    <xf numFmtId="0" fontId="10" fillId="0" borderId="3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3" fillId="0" borderId="3" xfId="0" applyFont="1" applyFill="1" applyBorder="1" applyAlignment="1"/>
    <xf numFmtId="0" fontId="10" fillId="0" borderId="3" xfId="0" applyFont="1" applyFill="1" applyBorder="1" applyAlignment="1">
      <alignment wrapText="1"/>
    </xf>
    <xf numFmtId="0" fontId="11" fillId="0" borderId="0" xfId="0" applyFont="1" applyFill="1" applyBorder="1" applyAlignment="1"/>
    <xf numFmtId="44" fontId="10" fillId="0" borderId="3" xfId="2" applyFont="1" applyFill="1" applyBorder="1" applyAlignment="1">
      <alignment wrapText="1"/>
    </xf>
    <xf numFmtId="44" fontId="10" fillId="0" borderId="0" xfId="2" applyFont="1" applyFill="1" applyBorder="1" applyAlignment="1">
      <alignment wrapText="1"/>
    </xf>
    <xf numFmtId="0" fontId="11" fillId="0" borderId="0" xfId="0" applyFont="1" applyFill="1" applyBorder="1" applyAlignment="1" applyProtection="1"/>
    <xf numFmtId="0" fontId="14" fillId="8" borderId="2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8" borderId="16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4" fillId="8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5" fillId="0" borderId="0" xfId="0" applyFont="1" applyFill="1"/>
    <xf numFmtId="0" fontId="16" fillId="6" borderId="9" xfId="0" applyNumberFormat="1" applyFont="1" applyFill="1" applyBorder="1" applyAlignment="1">
      <alignment vertical="center"/>
    </xf>
    <xf numFmtId="0" fontId="10" fillId="6" borderId="4" xfId="0" applyNumberFormat="1" applyFont="1" applyFill="1" applyBorder="1" applyAlignment="1">
      <alignment vertical="center"/>
    </xf>
    <xf numFmtId="0" fontId="11" fillId="6" borderId="8" xfId="0" applyFont="1" applyFill="1" applyBorder="1" applyProtection="1"/>
    <xf numFmtId="0" fontId="10" fillId="5" borderId="5" xfId="2" applyNumberFormat="1" applyFont="1" applyFill="1" applyBorder="1" applyAlignment="1" applyProtection="1">
      <alignment horizontal="center" vertical="center" wrapText="1"/>
    </xf>
    <xf numFmtId="0" fontId="10" fillId="5" borderId="5" xfId="2" applyNumberFormat="1" applyFont="1" applyFill="1" applyBorder="1" applyAlignment="1" applyProtection="1">
      <alignment vertical="center" wrapText="1"/>
    </xf>
    <xf numFmtId="0" fontId="10" fillId="5" borderId="27" xfId="2" applyNumberFormat="1" applyFont="1" applyFill="1" applyBorder="1" applyAlignment="1" applyProtection="1">
      <alignment vertical="center" wrapText="1"/>
    </xf>
    <xf numFmtId="165" fontId="10" fillId="5" borderId="11" xfId="2" applyNumberFormat="1" applyFont="1" applyFill="1" applyBorder="1" applyAlignment="1" applyProtection="1">
      <alignment vertical="center" wrapText="1"/>
    </xf>
    <xf numFmtId="165" fontId="10" fillId="5" borderId="14" xfId="2" applyNumberFormat="1" applyFont="1" applyFill="1" applyBorder="1" applyAlignment="1" applyProtection="1">
      <alignment vertical="center" wrapText="1"/>
    </xf>
    <xf numFmtId="165" fontId="10" fillId="5" borderId="1" xfId="2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Protection="1"/>
    <xf numFmtId="0" fontId="11" fillId="3" borderId="0" xfId="0" applyFont="1" applyFill="1" applyProtection="1"/>
    <xf numFmtId="0" fontId="10" fillId="5" borderId="14" xfId="2" applyNumberFormat="1" applyFont="1" applyFill="1" applyBorder="1" applyAlignment="1" applyProtection="1">
      <alignment vertical="center" wrapText="1"/>
    </xf>
    <xf numFmtId="0" fontId="10" fillId="5" borderId="19" xfId="2" applyNumberFormat="1" applyFont="1" applyFill="1" applyBorder="1" applyAlignment="1" applyProtection="1">
      <alignment vertical="center" wrapText="1"/>
    </xf>
    <xf numFmtId="165" fontId="10" fillId="2" borderId="19" xfId="2" applyNumberFormat="1" applyFont="1" applyFill="1" applyBorder="1" applyAlignment="1" applyProtection="1">
      <alignment vertical="center" wrapText="1"/>
    </xf>
    <xf numFmtId="165" fontId="10" fillId="5" borderId="3" xfId="2" applyNumberFormat="1" applyFont="1" applyFill="1" applyBorder="1" applyAlignment="1" applyProtection="1">
      <alignment vertical="center" wrapText="1"/>
    </xf>
    <xf numFmtId="42" fontId="11" fillId="0" borderId="0" xfId="0" applyNumberFormat="1" applyFont="1" applyFill="1" applyProtection="1"/>
    <xf numFmtId="0" fontId="11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1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10" borderId="5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2" applyNumberFormat="1" applyFont="1" applyFill="1" applyBorder="1" applyAlignment="1" applyProtection="1">
      <alignment vertical="center" wrapText="1"/>
      <protection locked="0"/>
    </xf>
    <xf numFmtId="165" fontId="11" fillId="0" borderId="1" xfId="2" applyNumberFormat="1" applyFont="1" applyFill="1" applyBorder="1" applyAlignment="1" applyProtection="1">
      <alignment vertical="center" wrapText="1"/>
      <protection locked="0"/>
    </xf>
    <xf numFmtId="165" fontId="11" fillId="0" borderId="1" xfId="0" applyNumberFormat="1" applyFont="1" applyFill="1" applyBorder="1" applyAlignment="1" applyProtection="1">
      <alignment vertical="center" wrapText="1"/>
      <protection locked="0"/>
    </xf>
    <xf numFmtId="165" fontId="11" fillId="0" borderId="1" xfId="0" applyNumberFormat="1" applyFont="1" applyFill="1" applyBorder="1" applyProtection="1"/>
    <xf numFmtId="42" fontId="11" fillId="0" borderId="0" xfId="0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2" applyNumberFormat="1" applyFont="1" applyFill="1" applyBorder="1" applyAlignment="1" applyProtection="1">
      <alignment horizontal="center" vertical="center"/>
      <protection locked="0"/>
    </xf>
    <xf numFmtId="0" fontId="11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165" fontId="10" fillId="17" borderId="9" xfId="2" applyNumberFormat="1" applyFont="1" applyFill="1" applyBorder="1" applyAlignment="1" applyProtection="1">
      <alignment vertical="center" wrapText="1"/>
      <protection locked="0"/>
    </xf>
    <xf numFmtId="0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2" applyNumberFormat="1" applyFont="1" applyFill="1" applyBorder="1" applyAlignment="1">
      <alignment horizontal="center" vertical="center" wrapText="1"/>
    </xf>
    <xf numFmtId="0" fontId="10" fillId="5" borderId="1" xfId="2" applyNumberFormat="1" applyFont="1" applyFill="1" applyBorder="1" applyAlignment="1">
      <alignment vertical="center" wrapText="1"/>
    </xf>
    <xf numFmtId="0" fontId="11" fillId="5" borderId="1" xfId="2" applyNumberFormat="1" applyFont="1" applyFill="1" applyBorder="1" applyAlignment="1">
      <alignment vertical="center" wrapText="1"/>
    </xf>
    <xf numFmtId="165" fontId="10" fillId="5" borderId="9" xfId="2" applyNumberFormat="1" applyFont="1" applyFill="1" applyBorder="1" applyAlignment="1">
      <alignment vertical="center" wrapText="1"/>
    </xf>
    <xf numFmtId="165" fontId="10" fillId="5" borderId="9" xfId="2" applyNumberFormat="1" applyFont="1" applyFill="1" applyBorder="1" applyAlignment="1" applyProtection="1">
      <alignment vertical="center" wrapText="1"/>
    </xf>
    <xf numFmtId="42" fontId="11" fillId="0" borderId="0" xfId="0" applyNumberFormat="1" applyFont="1" applyFill="1"/>
    <xf numFmtId="0" fontId="11" fillId="3" borderId="0" xfId="0" applyFont="1" applyFill="1"/>
    <xf numFmtId="0" fontId="11" fillId="0" borderId="1" xfId="2" applyNumberFormat="1" applyFont="1" applyFill="1" applyBorder="1" applyAlignment="1" applyProtection="1">
      <alignment vertical="center" wrapText="1"/>
      <protection locked="0"/>
    </xf>
    <xf numFmtId="0" fontId="11" fillId="2" borderId="0" xfId="0" applyFont="1" applyFill="1"/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2" applyNumberFormat="1" applyFont="1" applyFill="1" applyBorder="1" applyAlignment="1" applyProtection="1">
      <alignment vertical="center" wrapText="1"/>
      <protection locked="0"/>
    </xf>
    <xf numFmtId="0" fontId="16" fillId="6" borderId="1" xfId="2" applyNumberFormat="1" applyFont="1" applyFill="1" applyBorder="1" applyAlignment="1">
      <alignment vertical="center" wrapText="1"/>
    </xf>
    <xf numFmtId="0" fontId="10" fillId="6" borderId="1" xfId="2" applyNumberFormat="1" applyFont="1" applyFill="1" applyBorder="1" applyAlignment="1">
      <alignment horizontal="center" vertical="center" wrapText="1"/>
    </xf>
    <xf numFmtId="0" fontId="10" fillId="6" borderId="1" xfId="2" applyNumberFormat="1" applyFont="1" applyFill="1" applyBorder="1" applyAlignment="1">
      <alignment vertical="center" wrapText="1"/>
    </xf>
    <xf numFmtId="165" fontId="10" fillId="6" borderId="9" xfId="2" applyNumberFormat="1" applyFont="1" applyFill="1" applyBorder="1" applyAlignment="1">
      <alignment vertical="center" wrapText="1"/>
    </xf>
    <xf numFmtId="165" fontId="10" fillId="6" borderId="9" xfId="2" applyNumberFormat="1" applyFont="1" applyFill="1" applyBorder="1" applyAlignment="1" applyProtection="1">
      <alignment vertical="center" wrapText="1"/>
    </xf>
    <xf numFmtId="0" fontId="11" fillId="0" borderId="12" xfId="2" applyNumberFormat="1" applyFont="1" applyFill="1" applyBorder="1"/>
    <xf numFmtId="0" fontId="11" fillId="0" borderId="12" xfId="2" applyNumberFormat="1" applyFont="1" applyFill="1" applyBorder="1" applyAlignment="1">
      <alignment horizontal="center"/>
    </xf>
    <xf numFmtId="0" fontId="11" fillId="0" borderId="12" xfId="2" applyNumberFormat="1" applyFont="1" applyFill="1" applyBorder="1" applyAlignment="1">
      <alignment wrapText="1"/>
    </xf>
    <xf numFmtId="165" fontId="10" fillId="0" borderId="12" xfId="2" applyNumberFormat="1" applyFont="1" applyFill="1" applyBorder="1"/>
    <xf numFmtId="165" fontId="11" fillId="0" borderId="12" xfId="2" applyNumberFormat="1" applyFont="1" applyFill="1" applyBorder="1"/>
    <xf numFmtId="165" fontId="11" fillId="0" borderId="12" xfId="0" applyNumberFormat="1" applyFont="1" applyFill="1" applyBorder="1"/>
    <xf numFmtId="165" fontId="11" fillId="0" borderId="0" xfId="0" applyNumberFormat="1" applyFont="1" applyFill="1" applyBorder="1"/>
    <xf numFmtId="165" fontId="11" fillId="0" borderId="12" xfId="2" applyNumberFormat="1" applyFont="1" applyFill="1" applyBorder="1" applyAlignment="1">
      <alignment wrapText="1"/>
    </xf>
    <xf numFmtId="165" fontId="11" fillId="0" borderId="0" xfId="2" applyNumberFormat="1" applyFont="1" applyFill="1" applyBorder="1"/>
    <xf numFmtId="165" fontId="11" fillId="0" borderId="0" xfId="0" applyNumberFormat="1" applyFont="1" applyFill="1" applyBorder="1" applyProtection="1"/>
    <xf numFmtId="0" fontId="11" fillId="0" borderId="0" xfId="0" applyFont="1" applyFill="1" applyBorder="1"/>
    <xf numFmtId="0" fontId="11" fillId="0" borderId="0" xfId="0" applyFont="1" applyBorder="1"/>
    <xf numFmtId="0" fontId="10" fillId="7" borderId="4" xfId="2" applyNumberFormat="1" applyFont="1" applyFill="1" applyBorder="1" applyAlignment="1">
      <alignment vertical="center"/>
    </xf>
    <xf numFmtId="165" fontId="10" fillId="7" borderId="4" xfId="2" applyNumberFormat="1" applyFont="1" applyFill="1" applyBorder="1" applyAlignment="1">
      <alignment vertical="center"/>
    </xf>
    <xf numFmtId="165" fontId="11" fillId="7" borderId="8" xfId="0" applyNumberFormat="1" applyFont="1" applyFill="1" applyBorder="1" applyProtection="1"/>
    <xf numFmtId="0" fontId="11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2" applyNumberFormat="1" applyFont="1" applyFill="1" applyBorder="1" applyAlignment="1">
      <alignment vertical="center" wrapText="1"/>
    </xf>
    <xf numFmtId="165" fontId="10" fillId="7" borderId="9" xfId="2" applyNumberFormat="1" applyFont="1" applyFill="1" applyBorder="1" applyAlignment="1">
      <alignment vertical="center" wrapText="1"/>
    </xf>
    <xf numFmtId="165" fontId="10" fillId="7" borderId="9" xfId="2" applyNumberFormat="1" applyFont="1" applyFill="1" applyBorder="1" applyAlignment="1" applyProtection="1">
      <alignment vertical="center" wrapText="1"/>
    </xf>
    <xf numFmtId="0" fontId="10" fillId="0" borderId="12" xfId="2" applyNumberFormat="1" applyFont="1" applyFill="1" applyBorder="1" applyAlignment="1">
      <alignment vertical="center" wrapText="1"/>
    </xf>
    <xf numFmtId="165" fontId="10" fillId="0" borderId="12" xfId="2" applyNumberFormat="1" applyFont="1" applyFill="1" applyBorder="1" applyAlignment="1">
      <alignment vertical="center" wrapText="1"/>
    </xf>
    <xf numFmtId="0" fontId="14" fillId="8" borderId="1" xfId="2" applyNumberFormat="1" applyFont="1" applyFill="1" applyBorder="1" applyAlignment="1">
      <alignment vertical="center"/>
    </xf>
    <xf numFmtId="0" fontId="14" fillId="8" borderId="1" xfId="2" applyNumberFormat="1" applyFont="1" applyFill="1" applyBorder="1" applyAlignment="1">
      <alignment horizontal="center" vertical="center" wrapText="1"/>
    </xf>
    <xf numFmtId="0" fontId="14" fillId="8" borderId="1" xfId="2" applyNumberFormat="1" applyFont="1" applyFill="1" applyBorder="1" applyAlignment="1">
      <alignment vertical="center" wrapText="1"/>
    </xf>
    <xf numFmtId="165" fontId="14" fillId="8" borderId="9" xfId="2" applyNumberFormat="1" applyFont="1" applyFill="1" applyBorder="1" applyAlignment="1">
      <alignment vertical="center" wrapText="1"/>
    </xf>
    <xf numFmtId="165" fontId="14" fillId="8" borderId="15" xfId="2" applyNumberFormat="1" applyFont="1" applyFill="1" applyBorder="1" applyAlignment="1">
      <alignment vertical="center" wrapText="1"/>
    </xf>
    <xf numFmtId="165" fontId="14" fillId="8" borderId="1" xfId="2" applyNumberFormat="1" applyFont="1" applyFill="1" applyBorder="1" applyAlignment="1">
      <alignment vertical="center" wrapText="1"/>
    </xf>
    <xf numFmtId="165" fontId="14" fillId="8" borderId="1" xfId="2" applyNumberFormat="1" applyFont="1" applyFill="1" applyBorder="1" applyAlignment="1" applyProtection="1">
      <alignment vertical="center" wrapText="1"/>
    </xf>
    <xf numFmtId="0" fontId="10" fillId="0" borderId="0" xfId="0" applyFont="1"/>
    <xf numFmtId="0" fontId="11" fillId="5" borderId="1" xfId="2" applyNumberFormat="1" applyFont="1" applyFill="1" applyBorder="1" applyAlignment="1" applyProtection="1">
      <alignment vertical="center"/>
      <protection locked="0"/>
    </xf>
    <xf numFmtId="0" fontId="10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2" applyNumberFormat="1" applyFont="1" applyFill="1" applyBorder="1" applyAlignment="1" applyProtection="1">
      <alignment vertical="center" wrapText="1"/>
      <protection locked="0"/>
    </xf>
    <xf numFmtId="165" fontId="10" fillId="5" borderId="9" xfId="2" applyNumberFormat="1" applyFont="1" applyFill="1" applyBorder="1" applyAlignment="1" applyProtection="1">
      <alignment vertical="center" wrapText="1"/>
      <protection locked="0"/>
    </xf>
    <xf numFmtId="165" fontId="11" fillId="5" borderId="15" xfId="2" applyNumberFormat="1" applyFont="1" applyFill="1" applyBorder="1" applyAlignment="1" applyProtection="1">
      <alignment vertical="center" wrapText="1"/>
      <protection locked="0"/>
    </xf>
    <xf numFmtId="165" fontId="11" fillId="5" borderId="1" xfId="2" applyNumberFormat="1" applyFont="1" applyFill="1" applyBorder="1" applyAlignment="1" applyProtection="1">
      <alignment vertical="center" wrapText="1"/>
      <protection locked="0"/>
    </xf>
    <xf numFmtId="165" fontId="11" fillId="5" borderId="1" xfId="0" applyNumberFormat="1" applyFont="1" applyFill="1" applyBorder="1" applyAlignment="1" applyProtection="1">
      <alignment vertical="center" wrapText="1"/>
      <protection locked="0"/>
    </xf>
    <xf numFmtId="165" fontId="10" fillId="5" borderId="1" xfId="0" applyNumberFormat="1" applyFont="1" applyFill="1" applyBorder="1" applyProtection="1"/>
    <xf numFmtId="0" fontId="11" fillId="9" borderId="1" xfId="2" applyNumberFormat="1" applyFont="1" applyFill="1" applyBorder="1" applyAlignment="1">
      <alignment vertical="center" wrapText="1"/>
    </xf>
    <xf numFmtId="0" fontId="11" fillId="9" borderId="1" xfId="2" applyNumberFormat="1" applyFont="1" applyFill="1" applyBorder="1" applyAlignment="1">
      <alignment horizontal="center" vertical="center" wrapText="1"/>
    </xf>
    <xf numFmtId="165" fontId="10" fillId="9" borderId="9" xfId="2" applyNumberFormat="1" applyFont="1" applyFill="1" applyBorder="1" applyAlignment="1">
      <alignment vertical="center" wrapText="1"/>
    </xf>
    <xf numFmtId="165" fontId="11" fillId="9" borderId="15" xfId="2" applyNumberFormat="1" applyFont="1" applyFill="1" applyBorder="1" applyAlignment="1">
      <alignment vertical="center" wrapText="1"/>
    </xf>
    <xf numFmtId="165" fontId="11" fillId="9" borderId="1" xfId="2" applyNumberFormat="1" applyFont="1" applyFill="1" applyBorder="1" applyAlignment="1">
      <alignment vertical="center" wrapText="1"/>
    </xf>
    <xf numFmtId="165" fontId="10" fillId="9" borderId="1" xfId="2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wrapText="1"/>
    </xf>
    <xf numFmtId="0" fontId="11" fillId="0" borderId="0" xfId="0" applyNumberFormat="1" applyFont="1" applyFill="1" applyBorder="1" applyAlignment="1">
      <alignment vertical="center"/>
    </xf>
    <xf numFmtId="44" fontId="11" fillId="0" borderId="0" xfId="2" applyFont="1" applyFill="1" applyBorder="1" applyAlignment="1">
      <alignment vertical="center" wrapText="1"/>
    </xf>
    <xf numFmtId="0" fontId="11" fillId="0" borderId="0" xfId="0" applyFont="1" applyFill="1" applyBorder="1" applyProtection="1"/>
    <xf numFmtId="0" fontId="13" fillId="0" borderId="3" xfId="0" applyFont="1" applyBorder="1" applyAlignment="1">
      <alignment horizontal="left" vertical="center"/>
    </xf>
    <xf numFmtId="0" fontId="11" fillId="0" borderId="17" xfId="0" applyFont="1" applyFill="1" applyBorder="1"/>
    <xf numFmtId="1" fontId="11" fillId="4" borderId="18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4" fillId="8" borderId="1" xfId="0" applyFont="1" applyFill="1" applyBorder="1" applyAlignment="1">
      <alignment vertical="center"/>
    </xf>
    <xf numFmtId="0" fontId="14" fillId="8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11" fillId="14" borderId="1" xfId="0" applyFont="1" applyFill="1" applyBorder="1" applyAlignment="1" applyProtection="1">
      <alignment horizontal="left" wrapText="1"/>
      <protection locked="0"/>
    </xf>
    <xf numFmtId="0" fontId="11" fillId="0" borderId="1" xfId="0" applyNumberFormat="1" applyFont="1" applyBorder="1" applyAlignment="1" applyProtection="1">
      <alignment horizontal="left"/>
      <protection locked="0"/>
    </xf>
    <xf numFmtId="1" fontId="11" fillId="4" borderId="1" xfId="1" applyNumberFormat="1" applyFont="1" applyFill="1" applyBorder="1" applyAlignment="1" applyProtection="1">
      <alignment horizontal="center" vertical="center"/>
      <protection locked="0"/>
    </xf>
    <xf numFmtId="10" fontId="11" fillId="4" borderId="1" xfId="3" applyNumberFormat="1" applyFont="1" applyFill="1" applyBorder="1" applyAlignment="1" applyProtection="1">
      <alignment horizontal="center" vertical="center"/>
      <protection locked="0"/>
    </xf>
    <xf numFmtId="164" fontId="11" fillId="10" borderId="1" xfId="1" applyNumberFormat="1" applyFont="1" applyFill="1" applyBorder="1" applyAlignment="1" applyProtection="1">
      <alignment horizontal="center" vertical="center"/>
      <protection locked="0"/>
    </xf>
    <xf numFmtId="10" fontId="11" fillId="10" borderId="1" xfId="3" applyNumberFormat="1" applyFont="1" applyFill="1" applyBorder="1" applyAlignment="1" applyProtection="1">
      <alignment horizontal="center" vertical="center"/>
      <protection locked="0"/>
    </xf>
    <xf numFmtId="164" fontId="11" fillId="12" borderId="1" xfId="0" applyNumberFormat="1" applyFont="1" applyFill="1" applyBorder="1" applyAlignment="1" applyProtection="1">
      <alignment horizontal="center" vertical="center"/>
      <protection locked="0"/>
    </xf>
    <xf numFmtId="10" fontId="11" fillId="12" borderId="1" xfId="3" applyNumberFormat="1" applyFont="1" applyFill="1" applyBorder="1" applyAlignment="1" applyProtection="1">
      <alignment horizontal="center" vertical="center"/>
      <protection locked="0"/>
    </xf>
    <xf numFmtId="1" fontId="11" fillId="11" borderId="1" xfId="1" applyNumberFormat="1" applyFont="1" applyFill="1" applyBorder="1" applyAlignment="1" applyProtection="1">
      <alignment horizontal="center" vertical="center"/>
      <protection locked="0"/>
    </xf>
    <xf numFmtId="10" fontId="11" fillId="11" borderId="9" xfId="1" applyNumberFormat="1" applyFont="1" applyFill="1" applyBorder="1" applyAlignment="1" applyProtection="1">
      <alignment horizontal="center" vertical="center"/>
      <protection locked="0"/>
    </xf>
    <xf numFmtId="0" fontId="10" fillId="15" borderId="1" xfId="0" applyFont="1" applyFill="1" applyBorder="1" applyAlignment="1" applyProtection="1">
      <alignment horizontal="center" vertical="center"/>
    </xf>
    <xf numFmtId="44" fontId="10" fillId="15" borderId="1" xfId="2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13" xfId="0" applyNumberFormat="1" applyFont="1" applyFill="1" applyBorder="1" applyAlignment="1">
      <alignment horizontal="left"/>
    </xf>
    <xf numFmtId="0" fontId="11" fillId="0" borderId="11" xfId="0" applyFont="1" applyFill="1" applyBorder="1" applyAlignment="1">
      <alignment horizontal="left" wrapText="1"/>
    </xf>
    <xf numFmtId="44" fontId="17" fillId="0" borderId="0" xfId="2" applyFont="1" applyFill="1" applyBorder="1" applyAlignment="1">
      <alignment vertical="center" wrapText="1"/>
    </xf>
    <xf numFmtId="166" fontId="17" fillId="0" borderId="0" xfId="3" applyNumberFormat="1" applyFont="1" applyAlignment="1">
      <alignment horizontal="center" vertical="center"/>
    </xf>
    <xf numFmtId="166" fontId="17" fillId="0" borderId="0" xfId="3" applyNumberFormat="1" applyFont="1"/>
    <xf numFmtId="44" fontId="17" fillId="0" borderId="0" xfId="0" applyNumberFormat="1" applyFont="1"/>
    <xf numFmtId="0" fontId="10" fillId="15" borderId="2" xfId="0" applyFont="1" applyFill="1" applyBorder="1" applyAlignment="1" applyProtection="1">
      <alignment horizontal="center" vertical="center"/>
    </xf>
    <xf numFmtId="44" fontId="10" fillId="15" borderId="2" xfId="2" applyFont="1" applyFill="1" applyBorder="1" applyAlignment="1" applyProtection="1">
      <alignment horizontal="center" vertical="center"/>
    </xf>
    <xf numFmtId="0" fontId="10" fillId="15" borderId="26" xfId="0" applyFont="1" applyFill="1" applyBorder="1" applyAlignment="1" applyProtection="1">
      <alignment horizontal="center" vertical="center"/>
    </xf>
    <xf numFmtId="44" fontId="10" fillId="15" borderId="18" xfId="2" applyFont="1" applyFill="1" applyBorder="1" applyAlignment="1" applyProtection="1">
      <alignment horizontal="center" vertical="center"/>
    </xf>
    <xf numFmtId="0" fontId="10" fillId="15" borderId="5" xfId="0" applyFont="1" applyFill="1" applyBorder="1" applyAlignment="1" applyProtection="1">
      <alignment horizontal="center" vertical="center"/>
    </xf>
    <xf numFmtId="44" fontId="10" fillId="15" borderId="5" xfId="2" applyFont="1" applyFill="1" applyBorder="1" applyAlignment="1" applyProtection="1">
      <alignment horizontal="center" vertical="center"/>
    </xf>
    <xf numFmtId="43" fontId="10" fillId="15" borderId="26" xfId="1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left" wrapText="1"/>
      <protection locked="0"/>
    </xf>
    <xf numFmtId="0" fontId="11" fillId="16" borderId="1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center"/>
    </xf>
    <xf numFmtId="1" fontId="14" fillId="8" borderId="1" xfId="1" applyNumberFormat="1" applyFont="1" applyFill="1" applyBorder="1" applyAlignment="1">
      <alignment horizontal="center" vertical="center" wrapText="1"/>
    </xf>
    <xf numFmtId="10" fontId="14" fillId="8" borderId="1" xfId="3" applyNumberFormat="1" applyFont="1" applyFill="1" applyBorder="1" applyAlignment="1">
      <alignment horizontal="center" vertical="center" wrapText="1"/>
    </xf>
    <xf numFmtId="2" fontId="14" fillId="8" borderId="1" xfId="1" applyNumberFormat="1" applyFont="1" applyFill="1" applyBorder="1" applyAlignment="1">
      <alignment horizontal="center" vertical="center" wrapText="1"/>
    </xf>
    <xf numFmtId="9" fontId="14" fillId="8" borderId="1" xfId="3" applyFont="1" applyFill="1" applyBorder="1" applyAlignment="1">
      <alignment horizontal="center" vertical="center" wrapText="1"/>
    </xf>
    <xf numFmtId="9" fontId="14" fillId="8" borderId="9" xfId="3" applyFont="1" applyFill="1" applyBorder="1" applyAlignment="1">
      <alignment horizontal="center" vertical="center" wrapText="1"/>
    </xf>
    <xf numFmtId="44" fontId="14" fillId="8" borderId="1" xfId="2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11" fillId="0" borderId="3" xfId="0" applyNumberFormat="1" applyFont="1" applyFill="1" applyBorder="1" applyAlignment="1">
      <alignment horizontal="left"/>
    </xf>
    <xf numFmtId="0" fontId="11" fillId="0" borderId="7" xfId="0" applyNumberFormat="1" applyFont="1" applyFill="1" applyBorder="1" applyAlignment="1">
      <alignment horizontal="left"/>
    </xf>
    <xf numFmtId="0" fontId="11" fillId="0" borderId="0" xfId="0" applyFont="1" applyAlignment="1">
      <alignment wrapText="1"/>
    </xf>
    <xf numFmtId="44" fontId="11" fillId="0" borderId="0" xfId="2" applyFont="1"/>
    <xf numFmtId="44" fontId="11" fillId="0" borderId="11" xfId="2" applyFont="1" applyBorder="1"/>
    <xf numFmtId="2" fontId="11" fillId="10" borderId="1" xfId="1" applyNumberFormat="1" applyFont="1" applyFill="1" applyBorder="1" applyAlignment="1" applyProtection="1">
      <alignment horizontal="center" vertical="center"/>
      <protection locked="0"/>
    </xf>
    <xf numFmtId="2" fontId="11" fillId="12" borderId="1" xfId="0" applyNumberFormat="1" applyFont="1" applyFill="1" applyBorder="1" applyAlignment="1" applyProtection="1">
      <alignment horizontal="center" vertical="center"/>
      <protection locked="0"/>
    </xf>
    <xf numFmtId="14" fontId="10" fillId="5" borderId="1" xfId="2" applyNumberFormat="1" applyFont="1" applyFill="1" applyBorder="1" applyAlignment="1" applyProtection="1">
      <alignment vertical="center" wrapText="1"/>
      <protection locked="0"/>
    </xf>
    <xf numFmtId="165" fontId="10" fillId="0" borderId="14" xfId="2" applyNumberFormat="1" applyFont="1" applyFill="1" applyBorder="1" applyAlignment="1" applyProtection="1">
      <alignment vertical="center" wrapText="1"/>
      <protection locked="0"/>
    </xf>
    <xf numFmtId="0" fontId="11" fillId="0" borderId="11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44" fontId="11" fillId="0" borderId="0" xfId="0" applyNumberFormat="1" applyFont="1" applyFill="1" applyProtection="1"/>
    <xf numFmtId="0" fontId="16" fillId="7" borderId="9" xfId="2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1" fillId="0" borderId="11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/>
    </xf>
    <xf numFmtId="0" fontId="16" fillId="7" borderId="9" xfId="2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left"/>
    </xf>
    <xf numFmtId="0" fontId="11" fillId="0" borderId="1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</cellXfs>
  <cellStyles count="13">
    <cellStyle name="Comma" xfId="1" builtinId="3"/>
    <cellStyle name="Comma 2" xfId="4" xr:uid="{00000000-0005-0000-0000-000001000000}"/>
    <cellStyle name="Comma 2 2" xfId="9" xr:uid="{00000000-0005-0000-0000-000002000000}"/>
    <cellStyle name="Comma 3" xfId="6" xr:uid="{00000000-0005-0000-0000-000003000000}"/>
    <cellStyle name="Currency" xfId="2" builtinId="4"/>
    <cellStyle name="Currency 2" xfId="7" xr:uid="{00000000-0005-0000-0000-000005000000}"/>
    <cellStyle name="Currency 2 2" xfId="10" xr:uid="{00000000-0005-0000-0000-000006000000}"/>
    <cellStyle name="Currency 3" xfId="11" xr:uid="{00000000-0005-0000-0000-000007000000}"/>
    <cellStyle name="Normal" xfId="0" builtinId="0"/>
    <cellStyle name="Normal 2" xfId="8" xr:uid="{00000000-0005-0000-0000-000009000000}"/>
    <cellStyle name="Percent" xfId="3" builtinId="5"/>
    <cellStyle name="Percent 2" xfId="5" xr:uid="{00000000-0005-0000-0000-00000B000000}"/>
    <cellStyle name="Percent 3" xfId="12" xr:uid="{00000000-0005-0000-0000-00000C000000}"/>
  </cellStyles>
  <dxfs count="0"/>
  <tableStyles count="0" defaultTableStyle="TableStyleMedium9" defaultPivotStyle="PivotStyleLight16"/>
  <colors>
    <mruColors>
      <color rgb="FF99CCFF"/>
      <color rgb="FFFFE89F"/>
      <color rgb="FFFFDF79"/>
      <color rgb="FFDCF0C6"/>
      <color rgb="FFC9E7A7"/>
      <color rgb="FFCCFF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203"/>
  <sheetViews>
    <sheetView showGridLines="0" tabSelected="1" view="pageBreakPreview" zoomScale="82" zoomScaleNormal="82" zoomScaleSheetLayoutView="82" zoomScalePageLayoutView="80" workbookViewId="0">
      <selection sqref="A1:AM1"/>
    </sheetView>
  </sheetViews>
  <sheetFormatPr defaultColWidth="9.140625" defaultRowHeight="16.5" customHeight="1" x14ac:dyDescent="0.2"/>
  <cols>
    <col min="1" max="1" width="52.5703125" style="40" customWidth="1"/>
    <col min="2" max="2" width="38.42578125" style="213" bestFit="1" customWidth="1"/>
    <col min="3" max="3" width="16.28515625" style="40" customWidth="1"/>
    <col min="4" max="4" width="16.28515625" style="224" customWidth="1"/>
    <col min="5" max="5" width="16.28515625" style="140" customWidth="1"/>
    <col min="6" max="6" width="18.28515625" style="40" customWidth="1"/>
    <col min="7" max="7" width="18.28515625" style="40" hidden="1" customWidth="1"/>
    <col min="8" max="8" width="18.28515625" style="40" customWidth="1"/>
    <col min="9" max="9" width="18.28515625" style="224" hidden="1" customWidth="1"/>
    <col min="10" max="10" width="18.28515625" style="40" customWidth="1"/>
    <col min="11" max="12" width="18.28515625" style="40" hidden="1" customWidth="1"/>
    <col min="13" max="13" width="18.28515625" style="40" customWidth="1"/>
    <col min="14" max="14" width="20.7109375" style="40" hidden="1" customWidth="1"/>
    <col min="15" max="15" width="18.28515625" style="40" customWidth="1"/>
    <col min="16" max="16" width="18.28515625" style="41" hidden="1" customWidth="1"/>
    <col min="17" max="18" width="18.28515625" style="225" customWidth="1"/>
    <col min="19" max="22" width="18.28515625" style="40" customWidth="1"/>
    <col min="23" max="24" width="18.28515625" style="40" hidden="1" customWidth="1"/>
    <col min="25" max="31" width="18.28515625" style="225" hidden="1" customWidth="1"/>
    <col min="32" max="33" width="18.28515625" style="225" customWidth="1"/>
    <col min="34" max="38" width="18.28515625" style="225" hidden="1" customWidth="1"/>
    <col min="39" max="39" width="18.28515625" style="40" customWidth="1"/>
    <col min="40" max="40" width="14" style="40" customWidth="1"/>
    <col min="41" max="16384" width="9.140625" style="40"/>
  </cols>
  <sheetData>
    <row r="1" spans="1:114" s="18" customFormat="1" ht="16.5" customHeight="1" x14ac:dyDescent="0.2">
      <c r="A1" s="239" t="s">
        <v>148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</row>
    <row r="2" spans="1:114" s="18" customFormat="1" ht="16.5" customHeight="1" x14ac:dyDescent="0.2">
      <c r="A2" s="239" t="s">
        <v>184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</row>
    <row r="3" spans="1:114" s="18" customFormat="1" ht="16.5" customHeight="1" x14ac:dyDescent="0.2">
      <c r="A3" s="239" t="s">
        <v>185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</row>
    <row r="4" spans="1:114" s="18" customFormat="1" ht="16.5" customHeight="1" x14ac:dyDescent="0.2">
      <c r="A4" s="239" t="s">
        <v>186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</row>
    <row r="5" spans="1:114" s="18" customFormat="1" ht="16.5" customHeight="1" x14ac:dyDescent="0.2">
      <c r="A5" s="19" t="s">
        <v>114</v>
      </c>
      <c r="B5" s="20" t="s">
        <v>157</v>
      </c>
      <c r="D5" s="21"/>
      <c r="E5" s="19" t="s">
        <v>116</v>
      </c>
      <c r="F5" s="240" t="s">
        <v>158</v>
      </c>
      <c r="G5" s="240"/>
      <c r="H5" s="22"/>
      <c r="I5" s="23"/>
      <c r="J5" s="23"/>
      <c r="K5" s="24"/>
      <c r="M5" s="23"/>
      <c r="N5" s="25"/>
      <c r="O5" s="25"/>
      <c r="P5" s="26"/>
      <c r="Q5" s="27"/>
      <c r="R5" s="27"/>
      <c r="S5" s="17"/>
      <c r="T5" s="17"/>
      <c r="U5" s="17"/>
      <c r="V5" s="17"/>
      <c r="W5" s="17"/>
      <c r="X5" s="1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</row>
    <row r="6" spans="1:114" s="18" customFormat="1" ht="16.5" customHeight="1" x14ac:dyDescent="0.2">
      <c r="A6" s="19" t="s">
        <v>115</v>
      </c>
      <c r="B6" s="28" t="s">
        <v>157</v>
      </c>
      <c r="D6" s="21"/>
      <c r="E6" s="29" t="s">
        <v>117</v>
      </c>
      <c r="F6" s="244" t="s">
        <v>159</v>
      </c>
      <c r="G6" s="244"/>
      <c r="H6" s="22"/>
      <c r="I6" s="23"/>
      <c r="J6" s="23"/>
      <c r="K6" s="30"/>
      <c r="M6" s="23"/>
      <c r="N6" s="25"/>
      <c r="O6" s="25"/>
      <c r="P6" s="26"/>
      <c r="Q6" s="27"/>
      <c r="R6" s="27"/>
      <c r="S6" s="17"/>
      <c r="T6" s="17"/>
      <c r="U6" s="17"/>
      <c r="V6" s="17"/>
      <c r="W6" s="17"/>
      <c r="X6" s="1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</row>
    <row r="7" spans="1:114" s="18" customFormat="1" ht="16.5" customHeight="1" x14ac:dyDescent="0.2">
      <c r="A7" s="19" t="s">
        <v>86</v>
      </c>
      <c r="B7" s="31"/>
      <c r="D7" s="21"/>
      <c r="E7" s="29" t="s">
        <v>85</v>
      </c>
      <c r="F7" s="244" t="s">
        <v>175</v>
      </c>
      <c r="G7" s="244"/>
      <c r="H7" s="22"/>
      <c r="I7" s="23"/>
      <c r="J7" s="23"/>
      <c r="K7" s="32"/>
      <c r="N7" s="33"/>
      <c r="O7" s="33"/>
      <c r="P7" s="26"/>
      <c r="Q7" s="27"/>
      <c r="R7" s="27"/>
      <c r="S7" s="17"/>
      <c r="T7" s="17"/>
      <c r="U7" s="17"/>
      <c r="V7" s="17"/>
      <c r="W7" s="17"/>
      <c r="X7" s="1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</row>
    <row r="8" spans="1:114" s="18" customFormat="1" ht="16.5" customHeight="1" x14ac:dyDescent="0.2">
      <c r="A8" s="34" t="s">
        <v>87</v>
      </c>
      <c r="B8" s="35"/>
      <c r="D8" s="21"/>
      <c r="E8" s="29" t="s">
        <v>84</v>
      </c>
      <c r="F8" s="244" t="s">
        <v>176</v>
      </c>
      <c r="G8" s="244"/>
      <c r="H8" s="22"/>
      <c r="I8" s="23"/>
      <c r="J8" s="23"/>
      <c r="K8" s="32"/>
      <c r="N8" s="33"/>
      <c r="O8" s="33"/>
      <c r="P8" s="26"/>
      <c r="Q8" s="27"/>
      <c r="R8" s="27"/>
      <c r="S8" s="17"/>
      <c r="T8" s="17"/>
      <c r="U8" s="17"/>
      <c r="V8" s="17"/>
      <c r="W8" s="17"/>
      <c r="X8" s="1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</row>
    <row r="9" spans="1:114" ht="16.5" customHeight="1" x14ac:dyDescent="0.2">
      <c r="A9" s="36"/>
      <c r="B9" s="37"/>
      <c r="C9" s="36"/>
      <c r="D9" s="38"/>
      <c r="E9" s="39"/>
      <c r="G9" s="36"/>
      <c r="H9" s="36"/>
      <c r="I9" s="38"/>
      <c r="J9" s="36"/>
      <c r="K9" s="36"/>
      <c r="L9" s="36"/>
      <c r="M9" s="36"/>
      <c r="N9" s="36"/>
      <c r="O9" s="36"/>
      <c r="Q9" s="42"/>
      <c r="R9" s="42"/>
      <c r="S9" s="36"/>
      <c r="T9" s="36"/>
      <c r="U9" s="36"/>
      <c r="V9" s="36"/>
      <c r="W9" s="36"/>
      <c r="X9" s="36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17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</row>
    <row r="10" spans="1:114" s="48" customFormat="1" ht="12.75" x14ac:dyDescent="0.2">
      <c r="A10" s="43" t="s">
        <v>89</v>
      </c>
      <c r="B10" s="44"/>
      <c r="C10" s="44"/>
      <c r="D10" s="44"/>
      <c r="E10" s="45"/>
      <c r="F10" s="46" t="s">
        <v>102</v>
      </c>
      <c r="G10" s="47"/>
      <c r="H10" s="47"/>
      <c r="I10" s="47"/>
      <c r="J10" s="47"/>
      <c r="K10" s="47"/>
      <c r="L10" s="47"/>
      <c r="M10" s="47"/>
      <c r="N10" s="47"/>
      <c r="O10" s="47"/>
      <c r="Q10" s="49"/>
      <c r="R10" s="49"/>
      <c r="S10" s="47"/>
      <c r="T10" s="47"/>
      <c r="U10" s="47"/>
      <c r="V10" s="47"/>
      <c r="W10" s="47"/>
      <c r="X10" s="47"/>
      <c r="Y10" s="49"/>
      <c r="Z10" s="49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</row>
    <row r="11" spans="1:114" s="59" customFormat="1" ht="49.9" customHeight="1" x14ac:dyDescent="0.2">
      <c r="A11" s="52" t="s">
        <v>43</v>
      </c>
      <c r="B11" s="52" t="s">
        <v>22</v>
      </c>
      <c r="C11" s="52" t="s">
        <v>44</v>
      </c>
      <c r="D11" s="52" t="s">
        <v>0</v>
      </c>
      <c r="E11" s="53" t="s">
        <v>55</v>
      </c>
      <c r="F11" s="54" t="str">
        <f>B67</f>
        <v>ResCare - WIOA Title I</v>
      </c>
      <c r="G11" s="55" t="str">
        <f>B68</f>
        <v>Seneca Highlands IU9 (Adult &amp; Literacy)</v>
      </c>
      <c r="H11" s="56" t="str">
        <f>B69</f>
        <v>IU10 (Adult &amp; Literacy)</v>
      </c>
      <c r="I11" s="55" t="str">
        <f>B70</f>
        <v>CTE</v>
      </c>
      <c r="J11" s="55" t="str">
        <f>B71</f>
        <v>DCED (CBSG)</v>
      </c>
      <c r="K11" s="55" t="str">
        <f>B72</f>
        <v>HUD</v>
      </c>
      <c r="L11" s="55" t="str">
        <f>B73</f>
        <v>Job Corps</v>
      </c>
      <c r="M11" s="55" t="str">
        <f>B74</f>
        <v>VETS (DVOP)</v>
      </c>
      <c r="N11" s="55" t="str">
        <f>B75</f>
        <v>JVSG (LVER)</v>
      </c>
      <c r="O11" s="55" t="str">
        <f>B76</f>
        <v>Wagner Peyser (BWPO)</v>
      </c>
      <c r="P11" s="55" t="str">
        <f>B77</f>
        <v>REO</v>
      </c>
      <c r="Q11" s="55" t="str">
        <f>B78</f>
        <v>AARP (SCSEP)</v>
      </c>
      <c r="R11" s="55" t="str">
        <f>B79</f>
        <v>A4TD (SCSEP)</v>
      </c>
      <c r="S11" s="55" t="str">
        <f>B80</f>
        <v>DHS (TANF)</v>
      </c>
      <c r="T11" s="55" t="str">
        <f>B81</f>
        <v>Trade</v>
      </c>
      <c r="U11" s="55" t="str">
        <f>B82</f>
        <v>UC</v>
      </c>
      <c r="V11" s="55" t="str">
        <f>B83</f>
        <v>OVR</v>
      </c>
      <c r="W11" s="55" t="str">
        <f>B84</f>
        <v>YouthBuild</v>
      </c>
      <c r="X11" s="55" t="str">
        <f>B85</f>
        <v>FLC</v>
      </c>
      <c r="Y11" s="55" t="str">
        <f>B86</f>
        <v>Rapid Response</v>
      </c>
      <c r="Z11" s="55" t="str">
        <f>B87</f>
        <v>NFJP</v>
      </c>
      <c r="AA11" s="55" t="str">
        <f>B88</f>
        <v>NANP</v>
      </c>
      <c r="AB11" s="55" t="str">
        <f>B89</f>
        <v>ATO</v>
      </c>
      <c r="AC11" s="55" t="str">
        <f>B90</f>
        <v>Workers Comp</v>
      </c>
      <c r="AD11" s="55" t="str">
        <f>B91</f>
        <v>Mediation</v>
      </c>
      <c r="AE11" s="55" t="str">
        <f>B92</f>
        <v>AD VET</v>
      </c>
      <c r="AF11" s="55" t="str">
        <f>B93</f>
        <v>UCBR</v>
      </c>
      <c r="AG11" s="55" t="str">
        <f>B94</f>
        <v>Children's Aide Society</v>
      </c>
      <c r="AH11" s="55" t="str">
        <f>B95</f>
        <v>Spherion</v>
      </c>
      <c r="AI11" s="55">
        <f>B96</f>
        <v>0</v>
      </c>
      <c r="AJ11" s="55">
        <f>B97</f>
        <v>0</v>
      </c>
      <c r="AK11" s="55">
        <f>B98</f>
        <v>0</v>
      </c>
      <c r="AL11" s="55">
        <f>B99</f>
        <v>0</v>
      </c>
      <c r="AM11" s="57" t="s">
        <v>56</v>
      </c>
      <c r="AN11" s="58" t="s">
        <v>109</v>
      </c>
    </row>
    <row r="12" spans="1:114" s="36" customFormat="1" ht="16.149999999999999" customHeight="1" x14ac:dyDescent="0.2">
      <c r="A12" s="60" t="s">
        <v>42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2"/>
    </row>
    <row r="13" spans="1:114" s="70" customFormat="1" ht="16.149999999999999" customHeight="1" thickBot="1" x14ac:dyDescent="0.25">
      <c r="A13" s="63" t="s">
        <v>110</v>
      </c>
      <c r="B13" s="63"/>
      <c r="C13" s="64"/>
      <c r="D13" s="65"/>
      <c r="E13" s="66">
        <f>SUM(E15:E20)</f>
        <v>114398.25</v>
      </c>
      <c r="F13" s="67">
        <f t="shared" ref="F13:AL13" si="0">SUM(F15:F20)</f>
        <v>27990.04</v>
      </c>
      <c r="G13" s="67">
        <f t="shared" si="0"/>
        <v>0</v>
      </c>
      <c r="H13" s="67">
        <f t="shared" ref="H13" si="1">SUM(H15:H20)</f>
        <v>5600.83</v>
      </c>
      <c r="I13" s="67">
        <f t="shared" si="0"/>
        <v>0</v>
      </c>
      <c r="J13" s="67">
        <f t="shared" si="0"/>
        <v>798</v>
      </c>
      <c r="K13" s="67">
        <f t="shared" si="0"/>
        <v>0</v>
      </c>
      <c r="L13" s="67">
        <f t="shared" si="0"/>
        <v>0</v>
      </c>
      <c r="M13" s="67">
        <f t="shared" si="0"/>
        <v>5600.83</v>
      </c>
      <c r="N13" s="67">
        <f t="shared" si="0"/>
        <v>0</v>
      </c>
      <c r="O13" s="67">
        <f t="shared" si="0"/>
        <v>19031.54</v>
      </c>
      <c r="P13" s="67">
        <f t="shared" si="0"/>
        <v>0</v>
      </c>
      <c r="Q13" s="67">
        <f t="shared" si="0"/>
        <v>334</v>
      </c>
      <c r="R13" s="67">
        <f t="shared" ref="R13" si="2">SUM(R15:R20)</f>
        <v>500</v>
      </c>
      <c r="S13" s="67">
        <f t="shared" si="0"/>
        <v>15801.07</v>
      </c>
      <c r="T13" s="67">
        <f t="shared" si="0"/>
        <v>13252.05</v>
      </c>
      <c r="U13" s="67">
        <f t="shared" si="0"/>
        <v>3295.28</v>
      </c>
      <c r="V13" s="67">
        <f t="shared" si="0"/>
        <v>11194.61</v>
      </c>
      <c r="W13" s="67">
        <f t="shared" si="0"/>
        <v>0</v>
      </c>
      <c r="X13" s="67">
        <f t="shared" si="0"/>
        <v>0</v>
      </c>
      <c r="Y13" s="67">
        <f t="shared" si="0"/>
        <v>0</v>
      </c>
      <c r="Z13" s="67">
        <f t="shared" si="0"/>
        <v>0</v>
      </c>
      <c r="AA13" s="67">
        <f t="shared" si="0"/>
        <v>0</v>
      </c>
      <c r="AB13" s="67">
        <f t="shared" si="0"/>
        <v>0</v>
      </c>
      <c r="AC13" s="67">
        <f t="shared" si="0"/>
        <v>0</v>
      </c>
      <c r="AD13" s="67">
        <f t="shared" si="0"/>
        <v>0</v>
      </c>
      <c r="AE13" s="67">
        <f t="shared" si="0"/>
        <v>0</v>
      </c>
      <c r="AF13" s="67">
        <f t="shared" si="0"/>
        <v>6000</v>
      </c>
      <c r="AG13" s="67">
        <f t="shared" si="0"/>
        <v>5000</v>
      </c>
      <c r="AH13" s="67">
        <f t="shared" si="0"/>
        <v>0</v>
      </c>
      <c r="AI13" s="67">
        <f t="shared" si="0"/>
        <v>0</v>
      </c>
      <c r="AJ13" s="67">
        <f t="shared" si="0"/>
        <v>0</v>
      </c>
      <c r="AK13" s="67">
        <f t="shared" si="0"/>
        <v>0</v>
      </c>
      <c r="AL13" s="67">
        <f t="shared" si="0"/>
        <v>0</v>
      </c>
      <c r="AM13" s="68">
        <f>SUM(F13:AL13)</f>
        <v>114398.25</v>
      </c>
      <c r="AN13" s="233">
        <f>E13-AM13</f>
        <v>0</v>
      </c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</row>
    <row r="14" spans="1:114" s="70" customFormat="1" ht="16.149999999999999" customHeight="1" thickBot="1" x14ac:dyDescent="0.25">
      <c r="A14" s="63"/>
      <c r="B14" s="63"/>
      <c r="C14" s="71"/>
      <c r="D14" s="72" t="s">
        <v>149</v>
      </c>
      <c r="E14" s="73">
        <f>8119*11.75</f>
        <v>95398.25</v>
      </c>
      <c r="F14" s="74"/>
      <c r="G14" s="74"/>
      <c r="H14" s="74"/>
      <c r="I14" s="74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8"/>
      <c r="AN14" s="75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</row>
    <row r="15" spans="1:114" s="86" customFormat="1" ht="30" customHeight="1" x14ac:dyDescent="0.2">
      <c r="A15" s="76" t="s">
        <v>19</v>
      </c>
      <c r="B15" s="77" t="s">
        <v>177</v>
      </c>
      <c r="C15" s="78" t="s">
        <v>143</v>
      </c>
      <c r="D15" s="79" t="s">
        <v>181</v>
      </c>
      <c r="E15" s="230">
        <f>E14-E16-E17</f>
        <v>51539.43</v>
      </c>
      <c r="F15" s="80">
        <f>E15*$F$67-0.01</f>
        <v>20450.84</v>
      </c>
      <c r="G15" s="80">
        <f>E15*$F$68</f>
        <v>0</v>
      </c>
      <c r="H15" s="80">
        <f>E15*$F$69</f>
        <v>4092.23</v>
      </c>
      <c r="I15" s="80">
        <f>E15*$F$70</f>
        <v>0</v>
      </c>
      <c r="J15" s="81">
        <f>E15*$F$71</f>
        <v>0</v>
      </c>
      <c r="K15" s="82">
        <f>E15*$F$72</f>
        <v>0</v>
      </c>
      <c r="L15" s="82">
        <f>E15*$F$73</f>
        <v>0</v>
      </c>
      <c r="M15" s="82">
        <f>E15*$F$74</f>
        <v>4092.23</v>
      </c>
      <c r="N15" s="82">
        <f>E15*$F$75</f>
        <v>0</v>
      </c>
      <c r="O15" s="82">
        <f>E15*$F$76</f>
        <v>13905.34</v>
      </c>
      <c r="P15" s="82">
        <f>E15*$F$77</f>
        <v>0</v>
      </c>
      <c r="Q15" s="82">
        <f>E15*$F$78</f>
        <v>0</v>
      </c>
      <c r="R15" s="82">
        <f>E15*$F$79</f>
        <v>0</v>
      </c>
      <c r="S15" s="82">
        <f>E15*$F$80</f>
        <v>0</v>
      </c>
      <c r="T15" s="82">
        <f>E15*$F$81</f>
        <v>819.48</v>
      </c>
      <c r="U15" s="82">
        <f>E15*$F$82</f>
        <v>0</v>
      </c>
      <c r="V15" s="82">
        <f>E15*$F$83</f>
        <v>8179.31</v>
      </c>
      <c r="W15" s="82">
        <f>E15*$F$84</f>
        <v>0</v>
      </c>
      <c r="X15" s="82">
        <f>E15*$F$85</f>
        <v>0</v>
      </c>
      <c r="Y15" s="82">
        <f>E15*$F$86</f>
        <v>0</v>
      </c>
      <c r="Z15" s="82">
        <f>E15*$F$87</f>
        <v>0</v>
      </c>
      <c r="AA15" s="82">
        <f>E15*$F$88</f>
        <v>0</v>
      </c>
      <c r="AB15" s="82">
        <f>E15*$F$89</f>
        <v>0</v>
      </c>
      <c r="AC15" s="82">
        <f>E15*$F$90</f>
        <v>0</v>
      </c>
      <c r="AD15" s="82">
        <f>E15*$F$91</f>
        <v>0</v>
      </c>
      <c r="AE15" s="82">
        <f>E15*$F$92</f>
        <v>0</v>
      </c>
      <c r="AF15" s="82">
        <f>E15*$F$93</f>
        <v>0</v>
      </c>
      <c r="AG15" s="82">
        <f>E15*$F$94</f>
        <v>0</v>
      </c>
      <c r="AH15" s="82">
        <f>E15*$F$95</f>
        <v>0</v>
      </c>
      <c r="AI15" s="82">
        <f>E15*$F$96</f>
        <v>0</v>
      </c>
      <c r="AJ15" s="82">
        <f>E15*$F$97</f>
        <v>0</v>
      </c>
      <c r="AK15" s="82">
        <f>E15*$F$98</f>
        <v>0</v>
      </c>
      <c r="AL15" s="82">
        <f>E15*$F$99</f>
        <v>0</v>
      </c>
      <c r="AM15" s="83">
        <f>SUM(F15:AL15)</f>
        <v>51539.43</v>
      </c>
      <c r="AN15" s="84">
        <f t="shared" ref="AN15:AN47" si="3">E15-AM15</f>
        <v>0</v>
      </c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6" customFormat="1" ht="30" customHeight="1" x14ac:dyDescent="0.2">
      <c r="A16" s="76" t="s">
        <v>146</v>
      </c>
      <c r="B16" s="77" t="s">
        <v>226</v>
      </c>
      <c r="C16" s="78" t="s">
        <v>143</v>
      </c>
      <c r="D16" s="78" t="s">
        <v>144</v>
      </c>
      <c r="E16" s="80">
        <f>SUM(F16:AL16)</f>
        <v>881.25</v>
      </c>
      <c r="F16" s="80"/>
      <c r="G16" s="80"/>
      <c r="H16" s="80"/>
      <c r="I16" s="80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>
        <f>75*11.75</f>
        <v>881.25</v>
      </c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3">
        <f t="shared" ref="AM16:AM20" si="4">SUM(F16:AL16)</f>
        <v>881.25</v>
      </c>
      <c r="AN16" s="84">
        <f t="shared" si="3"/>
        <v>0</v>
      </c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6" customFormat="1" ht="12.75" x14ac:dyDescent="0.2">
      <c r="A17" s="76" t="s">
        <v>145</v>
      </c>
      <c r="B17" s="77" t="s">
        <v>147</v>
      </c>
      <c r="C17" s="78" t="s">
        <v>143</v>
      </c>
      <c r="D17" s="78" t="s">
        <v>144</v>
      </c>
      <c r="E17" s="80">
        <f>SUM(F17:AL17)</f>
        <v>42977.57</v>
      </c>
      <c r="F17" s="80"/>
      <c r="G17" s="80"/>
      <c r="H17" s="80"/>
      <c r="I17" s="80"/>
      <c r="J17" s="81">
        <v>798</v>
      </c>
      <c r="K17" s="82"/>
      <c r="L17" s="82"/>
      <c r="M17" s="82"/>
      <c r="N17" s="82"/>
      <c r="O17" s="82"/>
      <c r="P17" s="82"/>
      <c r="Q17" s="82">
        <v>334</v>
      </c>
      <c r="R17" s="82">
        <v>500</v>
      </c>
      <c r="S17" s="82">
        <v>15801.07</v>
      </c>
      <c r="T17" s="82">
        <v>12130.47</v>
      </c>
      <c r="U17" s="82">
        <v>2414.0300000000002</v>
      </c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>
        <v>6000</v>
      </c>
      <c r="AG17" s="82">
        <v>5000</v>
      </c>
      <c r="AH17" s="82"/>
      <c r="AI17" s="82"/>
      <c r="AJ17" s="82"/>
      <c r="AK17" s="82"/>
      <c r="AL17" s="82"/>
      <c r="AM17" s="83">
        <f t="shared" si="4"/>
        <v>42977.57</v>
      </c>
      <c r="AN17" s="84">
        <f t="shared" si="3"/>
        <v>0</v>
      </c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90" customFormat="1" ht="48" customHeight="1" x14ac:dyDescent="0.2">
      <c r="A18" s="76" t="s">
        <v>97</v>
      </c>
      <c r="B18" s="87" t="s">
        <v>98</v>
      </c>
      <c r="C18" s="88" t="s">
        <v>143</v>
      </c>
      <c r="D18" s="89" t="s">
        <v>181</v>
      </c>
      <c r="E18" s="106">
        <v>19000</v>
      </c>
      <c r="F18" s="80">
        <f>E18*$F$67</f>
        <v>7539.2</v>
      </c>
      <c r="G18" s="80">
        <f>E18*$F$68</f>
        <v>0</v>
      </c>
      <c r="H18" s="80">
        <f>E18*$F$69</f>
        <v>1508.6</v>
      </c>
      <c r="I18" s="80">
        <f>E18*$F$70</f>
        <v>0</v>
      </c>
      <c r="J18" s="81">
        <f>E18*$F$71</f>
        <v>0</v>
      </c>
      <c r="K18" s="82">
        <f>E18*$F$72</f>
        <v>0</v>
      </c>
      <c r="L18" s="82">
        <f>E18*$F$73</f>
        <v>0</v>
      </c>
      <c r="M18" s="82">
        <f>E18*$F$74</f>
        <v>1508.6</v>
      </c>
      <c r="N18" s="82">
        <f>E18*$F$75</f>
        <v>0</v>
      </c>
      <c r="O18" s="82">
        <f>E18*$F$76</f>
        <v>5126.2</v>
      </c>
      <c r="P18" s="82">
        <f>E18*$F$77</f>
        <v>0</v>
      </c>
      <c r="Q18" s="82">
        <f>E18*$F$78</f>
        <v>0</v>
      </c>
      <c r="R18" s="82">
        <f>E18*$F$79</f>
        <v>0</v>
      </c>
      <c r="S18" s="82">
        <f>E18*$F$80</f>
        <v>0</v>
      </c>
      <c r="T18" s="82">
        <f>E18*$F$81</f>
        <v>302.10000000000002</v>
      </c>
      <c r="U18" s="82">
        <f>E18*$F$82</f>
        <v>0</v>
      </c>
      <c r="V18" s="82">
        <f>E18*$F$83</f>
        <v>3015.3</v>
      </c>
      <c r="W18" s="82">
        <f>E18*$F$84</f>
        <v>0</v>
      </c>
      <c r="X18" s="82">
        <f>E18*$F$85</f>
        <v>0</v>
      </c>
      <c r="Y18" s="82">
        <f>E18*$F$86</f>
        <v>0</v>
      </c>
      <c r="Z18" s="82">
        <f>E18*$F$87</f>
        <v>0</v>
      </c>
      <c r="AA18" s="82">
        <f>E18*$F$88</f>
        <v>0</v>
      </c>
      <c r="AB18" s="82">
        <f>E18*$F$89</f>
        <v>0</v>
      </c>
      <c r="AC18" s="82">
        <f>E18*$F$90</f>
        <v>0</v>
      </c>
      <c r="AD18" s="82">
        <f>E18*$F$91</f>
        <v>0</v>
      </c>
      <c r="AE18" s="82">
        <f>E18*$F$92</f>
        <v>0</v>
      </c>
      <c r="AF18" s="82">
        <f>E18*$F$93</f>
        <v>0</v>
      </c>
      <c r="AG18" s="82">
        <f>E18*$F$94</f>
        <v>0</v>
      </c>
      <c r="AH18" s="82">
        <f>E18*$F$95</f>
        <v>0</v>
      </c>
      <c r="AI18" s="82">
        <f>E18*$F$96</f>
        <v>0</v>
      </c>
      <c r="AJ18" s="82">
        <f>E18*$F$97</f>
        <v>0</v>
      </c>
      <c r="AK18" s="82">
        <f>E18*$F$98</f>
        <v>0</v>
      </c>
      <c r="AL18" s="82">
        <f>E18*$F$99</f>
        <v>0</v>
      </c>
      <c r="AM18" s="83">
        <f t="shared" si="4"/>
        <v>19000</v>
      </c>
      <c r="AN18" s="84">
        <f t="shared" si="3"/>
        <v>0</v>
      </c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90" customFormat="1" ht="30" hidden="1" customHeight="1" x14ac:dyDescent="0.2">
      <c r="A19" s="76" t="s">
        <v>99</v>
      </c>
      <c r="B19" s="87" t="s">
        <v>21</v>
      </c>
      <c r="C19" s="88"/>
      <c r="D19" s="89"/>
      <c r="E19" s="91">
        <v>0</v>
      </c>
      <c r="F19" s="80">
        <f>E19*$F$67</f>
        <v>0</v>
      </c>
      <c r="G19" s="80">
        <f>E19*$F$68</f>
        <v>0</v>
      </c>
      <c r="H19" s="80">
        <f>E19*$F$69</f>
        <v>0</v>
      </c>
      <c r="I19" s="80">
        <f>E19*$F$70</f>
        <v>0</v>
      </c>
      <c r="J19" s="81">
        <f>E19*$F$71</f>
        <v>0</v>
      </c>
      <c r="K19" s="82">
        <f>E19*$F$72</f>
        <v>0</v>
      </c>
      <c r="L19" s="82">
        <f>E19*$F$73</f>
        <v>0</v>
      </c>
      <c r="M19" s="82">
        <f>E19*$F$74</f>
        <v>0</v>
      </c>
      <c r="N19" s="82">
        <f>E19*$F$75</f>
        <v>0</v>
      </c>
      <c r="O19" s="82">
        <f>E19*$F$76</f>
        <v>0</v>
      </c>
      <c r="P19" s="82">
        <f>E19*$F$77</f>
        <v>0</v>
      </c>
      <c r="Q19" s="82">
        <f>E19*$F$78</f>
        <v>0</v>
      </c>
      <c r="R19" s="82">
        <f>E19*$F$79</f>
        <v>0</v>
      </c>
      <c r="S19" s="82">
        <f>E19*$F$80</f>
        <v>0</v>
      </c>
      <c r="T19" s="82">
        <f>E19*$F$81</f>
        <v>0</v>
      </c>
      <c r="U19" s="82">
        <f>E19*$F$82</f>
        <v>0</v>
      </c>
      <c r="V19" s="82">
        <f>E19*$F$83</f>
        <v>0</v>
      </c>
      <c r="W19" s="82">
        <f>E19*$F$84</f>
        <v>0</v>
      </c>
      <c r="X19" s="82">
        <f>E19*$F$85</f>
        <v>0</v>
      </c>
      <c r="Y19" s="82">
        <f>E19*$F$86</f>
        <v>0</v>
      </c>
      <c r="Z19" s="82">
        <f>E19*$F$87</f>
        <v>0</v>
      </c>
      <c r="AA19" s="82">
        <f>E19*$F$88</f>
        <v>0</v>
      </c>
      <c r="AB19" s="82">
        <f>E19*$F$89</f>
        <v>0</v>
      </c>
      <c r="AC19" s="82">
        <f>E19*$F$90</f>
        <v>0</v>
      </c>
      <c r="AD19" s="82">
        <f>E19*$F$91</f>
        <v>0</v>
      </c>
      <c r="AE19" s="82">
        <f>E19*$F$92</f>
        <v>0</v>
      </c>
      <c r="AF19" s="82">
        <f>E19*$F$93</f>
        <v>0</v>
      </c>
      <c r="AG19" s="82">
        <f>E19*$F$94</f>
        <v>0</v>
      </c>
      <c r="AH19" s="82">
        <f>E19*$F$95</f>
        <v>0</v>
      </c>
      <c r="AI19" s="82">
        <f>E19*$F$96</f>
        <v>0</v>
      </c>
      <c r="AJ19" s="82">
        <f>E19*$F$97</f>
        <v>0</v>
      </c>
      <c r="AK19" s="82">
        <f>E19*$F$98</f>
        <v>0</v>
      </c>
      <c r="AL19" s="82">
        <f>E19*$F$99</f>
        <v>0</v>
      </c>
      <c r="AM19" s="83">
        <f t="shared" si="4"/>
        <v>0</v>
      </c>
      <c r="AN19" s="84">
        <f t="shared" si="3"/>
        <v>0</v>
      </c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6" customFormat="1" ht="30" hidden="1" customHeight="1" x14ac:dyDescent="0.2">
      <c r="A20" s="76" t="s">
        <v>20</v>
      </c>
      <c r="B20" s="92" t="s">
        <v>23</v>
      </c>
      <c r="C20" s="88"/>
      <c r="D20" s="89"/>
      <c r="E20" s="91">
        <v>0</v>
      </c>
      <c r="F20" s="80">
        <f>E20*$F$67</f>
        <v>0</v>
      </c>
      <c r="G20" s="80">
        <f>E20*$F$68</f>
        <v>0</v>
      </c>
      <c r="H20" s="80">
        <f>E20*$F$69</f>
        <v>0</v>
      </c>
      <c r="I20" s="80">
        <f>E20*$F$70</f>
        <v>0</v>
      </c>
      <c r="J20" s="81">
        <f>E20*$F$71</f>
        <v>0</v>
      </c>
      <c r="K20" s="82">
        <f>E20*$F$72</f>
        <v>0</v>
      </c>
      <c r="L20" s="82">
        <f>E20*$F$73</f>
        <v>0</v>
      </c>
      <c r="M20" s="82">
        <f>E20*$F$74</f>
        <v>0</v>
      </c>
      <c r="N20" s="82">
        <f>E20*$F$75</f>
        <v>0</v>
      </c>
      <c r="O20" s="82">
        <f>E20*$F$76</f>
        <v>0</v>
      </c>
      <c r="P20" s="82">
        <f>E20*$F$77</f>
        <v>0</v>
      </c>
      <c r="Q20" s="82">
        <f>E20*$F$78</f>
        <v>0</v>
      </c>
      <c r="R20" s="82">
        <f>E20*$F$79</f>
        <v>0</v>
      </c>
      <c r="S20" s="82">
        <f>E20*$F$80</f>
        <v>0</v>
      </c>
      <c r="T20" s="82">
        <f>E20*$F$81</f>
        <v>0</v>
      </c>
      <c r="U20" s="82">
        <f>E20*$F$82</f>
        <v>0</v>
      </c>
      <c r="V20" s="82">
        <f>E20*$F$83</f>
        <v>0</v>
      </c>
      <c r="W20" s="82">
        <f>E20*$F$84</f>
        <v>0</v>
      </c>
      <c r="X20" s="82">
        <f>E20*$F$85</f>
        <v>0</v>
      </c>
      <c r="Y20" s="82">
        <f>E20*$F$86</f>
        <v>0</v>
      </c>
      <c r="Z20" s="82">
        <f>E20*$F$87</f>
        <v>0</v>
      </c>
      <c r="AA20" s="82">
        <f>E20*$F$88</f>
        <v>0</v>
      </c>
      <c r="AB20" s="82">
        <f>E20*$F$89</f>
        <v>0</v>
      </c>
      <c r="AC20" s="82">
        <f>E20*$F$90</f>
        <v>0</v>
      </c>
      <c r="AD20" s="82">
        <f>E20*$F$91</f>
        <v>0</v>
      </c>
      <c r="AE20" s="82">
        <f>E20*$F$92</f>
        <v>0</v>
      </c>
      <c r="AF20" s="82">
        <f>E20*$F$93</f>
        <v>0</v>
      </c>
      <c r="AG20" s="82">
        <f>E20*$F$94</f>
        <v>0</v>
      </c>
      <c r="AH20" s="82">
        <f>E20*$F$95</f>
        <v>0</v>
      </c>
      <c r="AI20" s="82">
        <f>E20*$F$96</f>
        <v>0</v>
      </c>
      <c r="AJ20" s="82">
        <f>E20*$F$97</f>
        <v>0</v>
      </c>
      <c r="AK20" s="82">
        <f>E20*$F$98</f>
        <v>0</v>
      </c>
      <c r="AL20" s="82">
        <f>E20*$F$99</f>
        <v>0</v>
      </c>
      <c r="AM20" s="83">
        <f t="shared" si="4"/>
        <v>0</v>
      </c>
      <c r="AN20" s="84">
        <f t="shared" si="3"/>
        <v>0</v>
      </c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99" customFormat="1" ht="16.149999999999999" customHeight="1" x14ac:dyDescent="0.2">
      <c r="A21" s="93" t="s">
        <v>96</v>
      </c>
      <c r="B21" s="93"/>
      <c r="C21" s="94"/>
      <c r="D21" s="95"/>
      <c r="E21" s="96">
        <f t="shared" ref="E21:AK21" si="5">SUM(E22:E46)</f>
        <v>24631</v>
      </c>
      <c r="F21" s="96">
        <f t="shared" si="5"/>
        <v>9773.57</v>
      </c>
      <c r="G21" s="96">
        <f t="shared" si="5"/>
        <v>0</v>
      </c>
      <c r="H21" s="96">
        <f t="shared" ref="H21" si="6">SUM(H22:H46)</f>
        <v>1955.7</v>
      </c>
      <c r="I21" s="96">
        <f t="shared" si="5"/>
        <v>0</v>
      </c>
      <c r="J21" s="96">
        <f t="shared" si="5"/>
        <v>0</v>
      </c>
      <c r="K21" s="96">
        <f t="shared" si="5"/>
        <v>0</v>
      </c>
      <c r="L21" s="96">
        <f t="shared" si="5"/>
        <v>0</v>
      </c>
      <c r="M21" s="96">
        <f t="shared" si="5"/>
        <v>1955.7</v>
      </c>
      <c r="N21" s="96">
        <f t="shared" si="5"/>
        <v>0</v>
      </c>
      <c r="O21" s="96">
        <f t="shared" si="5"/>
        <v>6645.44</v>
      </c>
      <c r="P21" s="96">
        <f t="shared" si="5"/>
        <v>0</v>
      </c>
      <c r="Q21" s="96">
        <f t="shared" si="5"/>
        <v>0</v>
      </c>
      <c r="R21" s="96">
        <f t="shared" ref="R21" si="7">SUM(R22:R46)</f>
        <v>0</v>
      </c>
      <c r="S21" s="96">
        <f t="shared" si="5"/>
        <v>0</v>
      </c>
      <c r="T21" s="96">
        <f t="shared" si="5"/>
        <v>391.64</v>
      </c>
      <c r="U21" s="96">
        <f t="shared" si="5"/>
        <v>0</v>
      </c>
      <c r="V21" s="96">
        <f t="shared" si="5"/>
        <v>3908.95</v>
      </c>
      <c r="W21" s="96">
        <f t="shared" si="5"/>
        <v>0</v>
      </c>
      <c r="X21" s="96">
        <f t="shared" si="5"/>
        <v>0</v>
      </c>
      <c r="Y21" s="96">
        <f t="shared" si="5"/>
        <v>0</v>
      </c>
      <c r="Z21" s="96">
        <f t="shared" si="5"/>
        <v>0</v>
      </c>
      <c r="AA21" s="96">
        <f t="shared" si="5"/>
        <v>0</v>
      </c>
      <c r="AB21" s="96">
        <f t="shared" si="5"/>
        <v>0</v>
      </c>
      <c r="AC21" s="96">
        <f t="shared" si="5"/>
        <v>0</v>
      </c>
      <c r="AD21" s="96">
        <f t="shared" si="5"/>
        <v>0</v>
      </c>
      <c r="AE21" s="96">
        <f t="shared" si="5"/>
        <v>0</v>
      </c>
      <c r="AF21" s="96">
        <f t="shared" si="5"/>
        <v>0</v>
      </c>
      <c r="AG21" s="96">
        <f t="shared" si="5"/>
        <v>0</v>
      </c>
      <c r="AH21" s="96">
        <f t="shared" si="5"/>
        <v>0</v>
      </c>
      <c r="AI21" s="96">
        <f t="shared" si="5"/>
        <v>0</v>
      </c>
      <c r="AJ21" s="96">
        <f t="shared" si="5"/>
        <v>0</v>
      </c>
      <c r="AK21" s="96">
        <f t="shared" si="5"/>
        <v>0</v>
      </c>
      <c r="AL21" s="96">
        <f>SUM(AL22:AL46)</f>
        <v>0</v>
      </c>
      <c r="AM21" s="97">
        <f>SUM(AM22:AM46)</f>
        <v>24631</v>
      </c>
      <c r="AN21" s="98">
        <f t="shared" si="3"/>
        <v>0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</row>
    <row r="22" spans="1:114" ht="30" customHeight="1" x14ac:dyDescent="0.2">
      <c r="A22" s="76" t="s">
        <v>49</v>
      </c>
      <c r="B22" s="87" t="s">
        <v>50</v>
      </c>
      <c r="C22" s="87" t="s">
        <v>143</v>
      </c>
      <c r="D22" s="89" t="s">
        <v>181</v>
      </c>
      <c r="E22" s="106">
        <f>8880</f>
        <v>8880</v>
      </c>
      <c r="F22" s="80">
        <f>E22*$F$67+0.01</f>
        <v>3523.59</v>
      </c>
      <c r="G22" s="81">
        <f t="shared" ref="G22:G30" si="8">E22*$F$68</f>
        <v>0</v>
      </c>
      <c r="H22" s="81">
        <f t="shared" ref="H22:H30" si="9">E22*$F$69</f>
        <v>705.07</v>
      </c>
      <c r="I22" s="81">
        <f t="shared" ref="I22:I30" si="10">E22*$F$70</f>
        <v>0</v>
      </c>
      <c r="J22" s="81">
        <f t="shared" ref="J22:J30" si="11">E22*$F$71</f>
        <v>0</v>
      </c>
      <c r="K22" s="82">
        <f t="shared" ref="K22:K30" si="12">E22*$F$72</f>
        <v>0</v>
      </c>
      <c r="L22" s="82">
        <f t="shared" ref="L22:L30" si="13">E22*$F$73</f>
        <v>0</v>
      </c>
      <c r="M22" s="81">
        <f t="shared" ref="M22:M30" si="14">E22*$F$74</f>
        <v>705.07</v>
      </c>
      <c r="N22" s="82">
        <f t="shared" ref="N22:N30" si="15">E22*$F$75</f>
        <v>0</v>
      </c>
      <c r="O22" s="82">
        <f t="shared" ref="O22:O30" si="16">E22*$F$76</f>
        <v>2395.8200000000002</v>
      </c>
      <c r="P22" s="81">
        <f t="shared" ref="P22:P30" si="17">E22*$F$77</f>
        <v>0</v>
      </c>
      <c r="Q22" s="81">
        <f t="shared" ref="Q22:Q30" si="18">E22*$F$78</f>
        <v>0</v>
      </c>
      <c r="R22" s="81">
        <f t="shared" ref="R22:R30" si="19">E22*$F$79</f>
        <v>0</v>
      </c>
      <c r="S22" s="81">
        <f t="shared" ref="S22:S30" si="20">E22*$F$80</f>
        <v>0</v>
      </c>
      <c r="T22" s="81">
        <f t="shared" ref="T22:T30" si="21">E22*$F$81</f>
        <v>141.19</v>
      </c>
      <c r="U22" s="81">
        <f t="shared" ref="U22:U30" si="22">E22*$F$82</f>
        <v>0</v>
      </c>
      <c r="V22" s="81">
        <f t="shared" ref="V22:V30" si="23">E22*$F$83</f>
        <v>1409.26</v>
      </c>
      <c r="W22" s="82">
        <f t="shared" ref="W22:W30" si="24">E22*$F$84</f>
        <v>0</v>
      </c>
      <c r="X22" s="82">
        <f t="shared" ref="X22:X30" si="25">E22*$F$85</f>
        <v>0</v>
      </c>
      <c r="Y22" s="81">
        <f t="shared" ref="Y22:Y30" si="26">E22*$F$86</f>
        <v>0</v>
      </c>
      <c r="Z22" s="81">
        <f t="shared" ref="Z22:Z30" si="27">E22*$F$87</f>
        <v>0</v>
      </c>
      <c r="AA22" s="81">
        <f t="shared" ref="AA22:AA30" si="28">E22*$F$88</f>
        <v>0</v>
      </c>
      <c r="AB22" s="81">
        <f t="shared" ref="AB22:AB30" si="29">E22*$F$89</f>
        <v>0</v>
      </c>
      <c r="AC22" s="81">
        <f t="shared" ref="AC22:AC30" si="30">E22*$F$90</f>
        <v>0</v>
      </c>
      <c r="AD22" s="81">
        <f t="shared" ref="AD22:AD30" si="31">E22*$F$91</f>
        <v>0</v>
      </c>
      <c r="AE22" s="81">
        <f t="shared" ref="AE22:AE30" si="32">E22*$F$92</f>
        <v>0</v>
      </c>
      <c r="AF22" s="81">
        <f t="shared" ref="AF22:AF30" si="33">E22*$F$93</f>
        <v>0</v>
      </c>
      <c r="AG22" s="81">
        <f t="shared" ref="AG22:AG30" si="34">E22*$F$94</f>
        <v>0</v>
      </c>
      <c r="AH22" s="81">
        <f t="shared" ref="AH22:AH30" si="35">E22*$F$95</f>
        <v>0</v>
      </c>
      <c r="AI22" s="81">
        <f t="shared" ref="AI22:AI30" si="36">E22*$F$96</f>
        <v>0</v>
      </c>
      <c r="AJ22" s="81">
        <f t="shared" ref="AJ22:AJ30" si="37">E22*$F$97</f>
        <v>0</v>
      </c>
      <c r="AK22" s="81">
        <f t="shared" ref="AK22:AK30" si="38">E22*$F$98</f>
        <v>0</v>
      </c>
      <c r="AL22" s="81">
        <f t="shared" ref="AL22:AL30" si="39">E22*$F$99</f>
        <v>0</v>
      </c>
      <c r="AM22" s="83">
        <f t="shared" ref="AM22:AM46" si="40">SUM(F22:AL22)</f>
        <v>8880</v>
      </c>
      <c r="AN22" s="98">
        <f t="shared" si="3"/>
        <v>0</v>
      </c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</row>
    <row r="23" spans="1:114" s="101" customFormat="1" ht="30" customHeight="1" x14ac:dyDescent="0.2">
      <c r="A23" s="100" t="s">
        <v>24</v>
      </c>
      <c r="B23" s="92" t="s">
        <v>2</v>
      </c>
      <c r="C23" s="87" t="s">
        <v>13</v>
      </c>
      <c r="D23" s="89" t="s">
        <v>181</v>
      </c>
      <c r="E23" s="106">
        <v>1800</v>
      </c>
      <c r="F23" s="80">
        <f t="shared" ref="F23:F30" si="41">E23*$F$67</f>
        <v>714.24</v>
      </c>
      <c r="G23" s="81">
        <f t="shared" si="8"/>
        <v>0</v>
      </c>
      <c r="H23" s="81">
        <f t="shared" si="9"/>
        <v>142.91999999999999</v>
      </c>
      <c r="I23" s="81">
        <f t="shared" si="10"/>
        <v>0</v>
      </c>
      <c r="J23" s="81">
        <f t="shared" si="11"/>
        <v>0</v>
      </c>
      <c r="K23" s="82">
        <f t="shared" si="12"/>
        <v>0</v>
      </c>
      <c r="L23" s="82">
        <f t="shared" si="13"/>
        <v>0</v>
      </c>
      <c r="M23" s="81">
        <f t="shared" si="14"/>
        <v>142.91999999999999</v>
      </c>
      <c r="N23" s="82">
        <f t="shared" si="15"/>
        <v>0</v>
      </c>
      <c r="O23" s="82">
        <f t="shared" si="16"/>
        <v>485.64</v>
      </c>
      <c r="P23" s="81">
        <f t="shared" si="17"/>
        <v>0</v>
      </c>
      <c r="Q23" s="81">
        <f t="shared" si="18"/>
        <v>0</v>
      </c>
      <c r="R23" s="81">
        <f t="shared" si="19"/>
        <v>0</v>
      </c>
      <c r="S23" s="81">
        <f t="shared" si="20"/>
        <v>0</v>
      </c>
      <c r="T23" s="81">
        <f t="shared" si="21"/>
        <v>28.62</v>
      </c>
      <c r="U23" s="81">
        <f t="shared" si="22"/>
        <v>0</v>
      </c>
      <c r="V23" s="81">
        <f t="shared" si="23"/>
        <v>285.66000000000003</v>
      </c>
      <c r="W23" s="82">
        <f t="shared" si="24"/>
        <v>0</v>
      </c>
      <c r="X23" s="82">
        <f t="shared" si="25"/>
        <v>0</v>
      </c>
      <c r="Y23" s="81">
        <f t="shared" si="26"/>
        <v>0</v>
      </c>
      <c r="Z23" s="81">
        <f t="shared" si="27"/>
        <v>0</v>
      </c>
      <c r="AA23" s="81">
        <f t="shared" si="28"/>
        <v>0</v>
      </c>
      <c r="AB23" s="81">
        <f t="shared" si="29"/>
        <v>0</v>
      </c>
      <c r="AC23" s="81">
        <f t="shared" si="30"/>
        <v>0</v>
      </c>
      <c r="AD23" s="81">
        <f t="shared" si="31"/>
        <v>0</v>
      </c>
      <c r="AE23" s="81">
        <f t="shared" si="32"/>
        <v>0</v>
      </c>
      <c r="AF23" s="81">
        <f t="shared" si="33"/>
        <v>0</v>
      </c>
      <c r="AG23" s="81">
        <f t="shared" si="34"/>
        <v>0</v>
      </c>
      <c r="AH23" s="81">
        <f t="shared" si="35"/>
        <v>0</v>
      </c>
      <c r="AI23" s="81">
        <f t="shared" si="36"/>
        <v>0</v>
      </c>
      <c r="AJ23" s="81">
        <f t="shared" si="37"/>
        <v>0</v>
      </c>
      <c r="AK23" s="81">
        <f t="shared" si="38"/>
        <v>0</v>
      </c>
      <c r="AL23" s="81">
        <f t="shared" si="39"/>
        <v>0</v>
      </c>
      <c r="AM23" s="83">
        <f t="shared" si="40"/>
        <v>1800</v>
      </c>
      <c r="AN23" s="98">
        <f t="shared" si="3"/>
        <v>0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</row>
    <row r="24" spans="1:114" s="101" customFormat="1" ht="30" hidden="1" customHeight="1" x14ac:dyDescent="0.2">
      <c r="A24" s="100" t="s">
        <v>24</v>
      </c>
      <c r="B24" s="92" t="s">
        <v>2</v>
      </c>
      <c r="C24" s="102"/>
      <c r="D24" s="89"/>
      <c r="E24" s="106">
        <v>0</v>
      </c>
      <c r="F24" s="80">
        <f t="shared" si="41"/>
        <v>0</v>
      </c>
      <c r="G24" s="81">
        <f t="shared" si="8"/>
        <v>0</v>
      </c>
      <c r="H24" s="81">
        <f t="shared" si="9"/>
        <v>0</v>
      </c>
      <c r="I24" s="81">
        <f t="shared" si="10"/>
        <v>0</v>
      </c>
      <c r="J24" s="81">
        <f t="shared" si="11"/>
        <v>0</v>
      </c>
      <c r="K24" s="82">
        <f t="shared" si="12"/>
        <v>0</v>
      </c>
      <c r="L24" s="82">
        <f t="shared" si="13"/>
        <v>0</v>
      </c>
      <c r="M24" s="81">
        <f t="shared" si="14"/>
        <v>0</v>
      </c>
      <c r="N24" s="82">
        <f t="shared" si="15"/>
        <v>0</v>
      </c>
      <c r="O24" s="82">
        <f t="shared" si="16"/>
        <v>0</v>
      </c>
      <c r="P24" s="81">
        <f t="shared" si="17"/>
        <v>0</v>
      </c>
      <c r="Q24" s="81">
        <f t="shared" si="18"/>
        <v>0</v>
      </c>
      <c r="R24" s="81">
        <f t="shared" si="19"/>
        <v>0</v>
      </c>
      <c r="S24" s="81">
        <f t="shared" si="20"/>
        <v>0</v>
      </c>
      <c r="T24" s="81">
        <f t="shared" si="21"/>
        <v>0</v>
      </c>
      <c r="U24" s="81">
        <f t="shared" si="22"/>
        <v>0</v>
      </c>
      <c r="V24" s="81">
        <f t="shared" si="23"/>
        <v>0</v>
      </c>
      <c r="W24" s="82">
        <f t="shared" si="24"/>
        <v>0</v>
      </c>
      <c r="X24" s="82">
        <f t="shared" si="25"/>
        <v>0</v>
      </c>
      <c r="Y24" s="81">
        <f t="shared" si="26"/>
        <v>0</v>
      </c>
      <c r="Z24" s="81">
        <f t="shared" si="27"/>
        <v>0</v>
      </c>
      <c r="AA24" s="81">
        <f t="shared" si="28"/>
        <v>0</v>
      </c>
      <c r="AB24" s="81">
        <f t="shared" si="29"/>
        <v>0</v>
      </c>
      <c r="AC24" s="81">
        <f t="shared" si="30"/>
        <v>0</v>
      </c>
      <c r="AD24" s="81">
        <f t="shared" si="31"/>
        <v>0</v>
      </c>
      <c r="AE24" s="81">
        <f t="shared" si="32"/>
        <v>0</v>
      </c>
      <c r="AF24" s="81">
        <f t="shared" si="33"/>
        <v>0</v>
      </c>
      <c r="AG24" s="81">
        <f t="shared" si="34"/>
        <v>0</v>
      </c>
      <c r="AH24" s="81">
        <f t="shared" si="35"/>
        <v>0</v>
      </c>
      <c r="AI24" s="81">
        <f t="shared" si="36"/>
        <v>0</v>
      </c>
      <c r="AJ24" s="81">
        <f t="shared" si="37"/>
        <v>0</v>
      </c>
      <c r="AK24" s="81">
        <f t="shared" si="38"/>
        <v>0</v>
      </c>
      <c r="AL24" s="81">
        <f t="shared" si="39"/>
        <v>0</v>
      </c>
      <c r="AM24" s="83">
        <f t="shared" si="40"/>
        <v>0</v>
      </c>
      <c r="AN24" s="98">
        <f t="shared" si="3"/>
        <v>0</v>
      </c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</row>
    <row r="25" spans="1:114" s="101" customFormat="1" ht="30" hidden="1" customHeight="1" x14ac:dyDescent="0.2">
      <c r="A25" s="100" t="s">
        <v>25</v>
      </c>
      <c r="B25" s="77" t="s">
        <v>112</v>
      </c>
      <c r="C25" s="102" t="s">
        <v>13</v>
      </c>
      <c r="D25" s="89"/>
      <c r="E25" s="106">
        <v>0</v>
      </c>
      <c r="F25" s="80">
        <f t="shared" si="41"/>
        <v>0</v>
      </c>
      <c r="G25" s="81">
        <f t="shared" si="8"/>
        <v>0</v>
      </c>
      <c r="H25" s="81">
        <f t="shared" si="9"/>
        <v>0</v>
      </c>
      <c r="I25" s="81">
        <f t="shared" si="10"/>
        <v>0</v>
      </c>
      <c r="J25" s="81">
        <f t="shared" si="11"/>
        <v>0</v>
      </c>
      <c r="K25" s="82">
        <f t="shared" si="12"/>
        <v>0</v>
      </c>
      <c r="L25" s="82">
        <f t="shared" si="13"/>
        <v>0</v>
      </c>
      <c r="M25" s="81">
        <f t="shared" si="14"/>
        <v>0</v>
      </c>
      <c r="N25" s="82">
        <f t="shared" si="15"/>
        <v>0</v>
      </c>
      <c r="O25" s="82">
        <f t="shared" si="16"/>
        <v>0</v>
      </c>
      <c r="P25" s="81">
        <f t="shared" si="17"/>
        <v>0</v>
      </c>
      <c r="Q25" s="81">
        <f t="shared" si="18"/>
        <v>0</v>
      </c>
      <c r="R25" s="81">
        <f t="shared" si="19"/>
        <v>0</v>
      </c>
      <c r="S25" s="81">
        <f t="shared" si="20"/>
        <v>0</v>
      </c>
      <c r="T25" s="81">
        <f t="shared" si="21"/>
        <v>0</v>
      </c>
      <c r="U25" s="81">
        <f t="shared" si="22"/>
        <v>0</v>
      </c>
      <c r="V25" s="81">
        <f t="shared" si="23"/>
        <v>0</v>
      </c>
      <c r="W25" s="82">
        <f t="shared" si="24"/>
        <v>0</v>
      </c>
      <c r="X25" s="82">
        <f t="shared" si="25"/>
        <v>0</v>
      </c>
      <c r="Y25" s="81">
        <f t="shared" si="26"/>
        <v>0</v>
      </c>
      <c r="Z25" s="81">
        <f t="shared" si="27"/>
        <v>0</v>
      </c>
      <c r="AA25" s="81">
        <f t="shared" si="28"/>
        <v>0</v>
      </c>
      <c r="AB25" s="81">
        <f t="shared" si="29"/>
        <v>0</v>
      </c>
      <c r="AC25" s="81">
        <f t="shared" si="30"/>
        <v>0</v>
      </c>
      <c r="AD25" s="81">
        <f t="shared" si="31"/>
        <v>0</v>
      </c>
      <c r="AE25" s="81">
        <f t="shared" si="32"/>
        <v>0</v>
      </c>
      <c r="AF25" s="81">
        <f t="shared" si="33"/>
        <v>0</v>
      </c>
      <c r="AG25" s="81">
        <f t="shared" si="34"/>
        <v>0</v>
      </c>
      <c r="AH25" s="81">
        <f t="shared" si="35"/>
        <v>0</v>
      </c>
      <c r="AI25" s="81">
        <f t="shared" si="36"/>
        <v>0</v>
      </c>
      <c r="AJ25" s="81">
        <f t="shared" si="37"/>
        <v>0</v>
      </c>
      <c r="AK25" s="81">
        <f t="shared" si="38"/>
        <v>0</v>
      </c>
      <c r="AL25" s="81">
        <f t="shared" si="39"/>
        <v>0</v>
      </c>
      <c r="AM25" s="83">
        <f t="shared" si="40"/>
        <v>0</v>
      </c>
      <c r="AN25" s="98">
        <f t="shared" si="3"/>
        <v>0</v>
      </c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</row>
    <row r="26" spans="1:114" s="101" customFormat="1" ht="30" hidden="1" customHeight="1" x14ac:dyDescent="0.2">
      <c r="A26" s="100" t="s">
        <v>26</v>
      </c>
      <c r="B26" s="77" t="s">
        <v>113</v>
      </c>
      <c r="C26" s="102" t="s">
        <v>143</v>
      </c>
      <c r="D26" s="103"/>
      <c r="E26" s="106">
        <v>0</v>
      </c>
      <c r="F26" s="80">
        <f t="shared" si="41"/>
        <v>0</v>
      </c>
      <c r="G26" s="81">
        <f t="shared" si="8"/>
        <v>0</v>
      </c>
      <c r="H26" s="81">
        <f t="shared" si="9"/>
        <v>0</v>
      </c>
      <c r="I26" s="81">
        <f t="shared" si="10"/>
        <v>0</v>
      </c>
      <c r="J26" s="81">
        <f t="shared" si="11"/>
        <v>0</v>
      </c>
      <c r="K26" s="82">
        <f t="shared" si="12"/>
        <v>0</v>
      </c>
      <c r="L26" s="82">
        <f t="shared" si="13"/>
        <v>0</v>
      </c>
      <c r="M26" s="81">
        <f t="shared" si="14"/>
        <v>0</v>
      </c>
      <c r="N26" s="82">
        <f t="shared" si="15"/>
        <v>0</v>
      </c>
      <c r="O26" s="82">
        <f t="shared" si="16"/>
        <v>0</v>
      </c>
      <c r="P26" s="81">
        <f t="shared" si="17"/>
        <v>0</v>
      </c>
      <c r="Q26" s="81">
        <f t="shared" si="18"/>
        <v>0</v>
      </c>
      <c r="R26" s="81">
        <f t="shared" si="19"/>
        <v>0</v>
      </c>
      <c r="S26" s="81">
        <f t="shared" si="20"/>
        <v>0</v>
      </c>
      <c r="T26" s="81">
        <f t="shared" si="21"/>
        <v>0</v>
      </c>
      <c r="U26" s="81">
        <f t="shared" si="22"/>
        <v>0</v>
      </c>
      <c r="V26" s="81">
        <f t="shared" si="23"/>
        <v>0</v>
      </c>
      <c r="W26" s="82">
        <f t="shared" si="24"/>
        <v>0</v>
      </c>
      <c r="X26" s="82">
        <f t="shared" si="25"/>
        <v>0</v>
      </c>
      <c r="Y26" s="81">
        <f t="shared" si="26"/>
        <v>0</v>
      </c>
      <c r="Z26" s="81">
        <f t="shared" si="27"/>
        <v>0</v>
      </c>
      <c r="AA26" s="81">
        <f t="shared" si="28"/>
        <v>0</v>
      </c>
      <c r="AB26" s="81">
        <f t="shared" si="29"/>
        <v>0</v>
      </c>
      <c r="AC26" s="81">
        <f t="shared" si="30"/>
        <v>0</v>
      </c>
      <c r="AD26" s="81">
        <f t="shared" si="31"/>
        <v>0</v>
      </c>
      <c r="AE26" s="81">
        <f t="shared" si="32"/>
        <v>0</v>
      </c>
      <c r="AF26" s="81">
        <f t="shared" si="33"/>
        <v>0</v>
      </c>
      <c r="AG26" s="81">
        <f t="shared" si="34"/>
        <v>0</v>
      </c>
      <c r="AH26" s="81">
        <f t="shared" si="35"/>
        <v>0</v>
      </c>
      <c r="AI26" s="81">
        <f t="shared" si="36"/>
        <v>0</v>
      </c>
      <c r="AJ26" s="81">
        <f t="shared" si="37"/>
        <v>0</v>
      </c>
      <c r="AK26" s="81">
        <f t="shared" si="38"/>
        <v>0</v>
      </c>
      <c r="AL26" s="81">
        <f t="shared" si="39"/>
        <v>0</v>
      </c>
      <c r="AM26" s="83">
        <f t="shared" si="40"/>
        <v>0</v>
      </c>
      <c r="AN26" s="98">
        <f t="shared" si="3"/>
        <v>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</row>
    <row r="27" spans="1:114" ht="30" hidden="1" customHeight="1" x14ac:dyDescent="0.2">
      <c r="A27" s="76" t="s">
        <v>51</v>
      </c>
      <c r="B27" s="87" t="s">
        <v>52</v>
      </c>
      <c r="C27" s="87"/>
      <c r="D27" s="89"/>
      <c r="E27" s="106">
        <v>0</v>
      </c>
      <c r="F27" s="80">
        <f t="shared" si="41"/>
        <v>0</v>
      </c>
      <c r="G27" s="81">
        <f t="shared" si="8"/>
        <v>0</v>
      </c>
      <c r="H27" s="81">
        <f t="shared" si="9"/>
        <v>0</v>
      </c>
      <c r="I27" s="81">
        <f t="shared" si="10"/>
        <v>0</v>
      </c>
      <c r="J27" s="81">
        <f t="shared" si="11"/>
        <v>0</v>
      </c>
      <c r="K27" s="82">
        <f t="shared" si="12"/>
        <v>0</v>
      </c>
      <c r="L27" s="82">
        <f t="shared" si="13"/>
        <v>0</v>
      </c>
      <c r="M27" s="81">
        <f t="shared" si="14"/>
        <v>0</v>
      </c>
      <c r="N27" s="82">
        <f t="shared" si="15"/>
        <v>0</v>
      </c>
      <c r="O27" s="82">
        <f t="shared" si="16"/>
        <v>0</v>
      </c>
      <c r="P27" s="81">
        <f t="shared" si="17"/>
        <v>0</v>
      </c>
      <c r="Q27" s="81">
        <f t="shared" si="18"/>
        <v>0</v>
      </c>
      <c r="R27" s="81">
        <f t="shared" si="19"/>
        <v>0</v>
      </c>
      <c r="S27" s="81">
        <f t="shared" si="20"/>
        <v>0</v>
      </c>
      <c r="T27" s="81">
        <f t="shared" si="21"/>
        <v>0</v>
      </c>
      <c r="U27" s="81">
        <f t="shared" si="22"/>
        <v>0</v>
      </c>
      <c r="V27" s="81">
        <f t="shared" si="23"/>
        <v>0</v>
      </c>
      <c r="W27" s="82">
        <f t="shared" si="24"/>
        <v>0</v>
      </c>
      <c r="X27" s="82">
        <f t="shared" si="25"/>
        <v>0</v>
      </c>
      <c r="Y27" s="81">
        <f t="shared" si="26"/>
        <v>0</v>
      </c>
      <c r="Z27" s="81">
        <f t="shared" si="27"/>
        <v>0</v>
      </c>
      <c r="AA27" s="81">
        <f t="shared" si="28"/>
        <v>0</v>
      </c>
      <c r="AB27" s="81">
        <f t="shared" si="29"/>
        <v>0</v>
      </c>
      <c r="AC27" s="81">
        <f t="shared" si="30"/>
        <v>0</v>
      </c>
      <c r="AD27" s="81">
        <f t="shared" si="31"/>
        <v>0</v>
      </c>
      <c r="AE27" s="81">
        <f t="shared" si="32"/>
        <v>0</v>
      </c>
      <c r="AF27" s="81">
        <f t="shared" si="33"/>
        <v>0</v>
      </c>
      <c r="AG27" s="81">
        <f t="shared" si="34"/>
        <v>0</v>
      </c>
      <c r="AH27" s="81">
        <f t="shared" si="35"/>
        <v>0</v>
      </c>
      <c r="AI27" s="81">
        <f t="shared" si="36"/>
        <v>0</v>
      </c>
      <c r="AJ27" s="81">
        <f t="shared" si="37"/>
        <v>0</v>
      </c>
      <c r="AK27" s="81">
        <f t="shared" si="38"/>
        <v>0</v>
      </c>
      <c r="AL27" s="81">
        <f t="shared" si="39"/>
        <v>0</v>
      </c>
      <c r="AM27" s="83">
        <f t="shared" si="40"/>
        <v>0</v>
      </c>
      <c r="AN27" s="98">
        <f t="shared" si="3"/>
        <v>0</v>
      </c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</row>
    <row r="28" spans="1:114" ht="30" customHeight="1" x14ac:dyDescent="0.2">
      <c r="A28" s="76" t="s">
        <v>27</v>
      </c>
      <c r="B28" s="87" t="s">
        <v>28</v>
      </c>
      <c r="C28" s="87" t="s">
        <v>143</v>
      </c>
      <c r="D28" s="89" t="s">
        <v>181</v>
      </c>
      <c r="E28" s="106">
        <v>1920</v>
      </c>
      <c r="F28" s="80">
        <f>E28*$F$67-0.01</f>
        <v>761.85</v>
      </c>
      <c r="G28" s="81">
        <f t="shared" si="8"/>
        <v>0</v>
      </c>
      <c r="H28" s="81">
        <f t="shared" si="9"/>
        <v>152.44999999999999</v>
      </c>
      <c r="I28" s="81">
        <f t="shared" si="10"/>
        <v>0</v>
      </c>
      <c r="J28" s="81">
        <f t="shared" si="11"/>
        <v>0</v>
      </c>
      <c r="K28" s="82">
        <f t="shared" si="12"/>
        <v>0</v>
      </c>
      <c r="L28" s="82">
        <f t="shared" si="13"/>
        <v>0</v>
      </c>
      <c r="M28" s="81">
        <f t="shared" si="14"/>
        <v>152.44999999999999</v>
      </c>
      <c r="N28" s="82">
        <f t="shared" si="15"/>
        <v>0</v>
      </c>
      <c r="O28" s="82">
        <f t="shared" si="16"/>
        <v>518.02</v>
      </c>
      <c r="P28" s="81">
        <f t="shared" si="17"/>
        <v>0</v>
      </c>
      <c r="Q28" s="81">
        <f t="shared" si="18"/>
        <v>0</v>
      </c>
      <c r="R28" s="81">
        <f t="shared" si="19"/>
        <v>0</v>
      </c>
      <c r="S28" s="81">
        <f t="shared" si="20"/>
        <v>0</v>
      </c>
      <c r="T28" s="81">
        <f t="shared" si="21"/>
        <v>30.53</v>
      </c>
      <c r="U28" s="81">
        <f t="shared" si="22"/>
        <v>0</v>
      </c>
      <c r="V28" s="81">
        <f t="shared" si="23"/>
        <v>304.7</v>
      </c>
      <c r="W28" s="82">
        <f t="shared" si="24"/>
        <v>0</v>
      </c>
      <c r="X28" s="82">
        <f t="shared" si="25"/>
        <v>0</v>
      </c>
      <c r="Y28" s="81">
        <f t="shared" si="26"/>
        <v>0</v>
      </c>
      <c r="Z28" s="81">
        <f t="shared" si="27"/>
        <v>0</v>
      </c>
      <c r="AA28" s="81">
        <f t="shared" si="28"/>
        <v>0</v>
      </c>
      <c r="AB28" s="81">
        <f t="shared" si="29"/>
        <v>0</v>
      </c>
      <c r="AC28" s="81">
        <f t="shared" si="30"/>
        <v>0</v>
      </c>
      <c r="AD28" s="81">
        <f t="shared" si="31"/>
        <v>0</v>
      </c>
      <c r="AE28" s="81">
        <f t="shared" si="32"/>
        <v>0</v>
      </c>
      <c r="AF28" s="81">
        <f t="shared" si="33"/>
        <v>0</v>
      </c>
      <c r="AG28" s="81">
        <f t="shared" si="34"/>
        <v>0</v>
      </c>
      <c r="AH28" s="81">
        <f t="shared" si="35"/>
        <v>0</v>
      </c>
      <c r="AI28" s="81">
        <f t="shared" si="36"/>
        <v>0</v>
      </c>
      <c r="AJ28" s="81">
        <f t="shared" si="37"/>
        <v>0</v>
      </c>
      <c r="AK28" s="81">
        <f t="shared" si="38"/>
        <v>0</v>
      </c>
      <c r="AL28" s="81">
        <f t="shared" si="39"/>
        <v>0</v>
      </c>
      <c r="AM28" s="83">
        <f t="shared" si="40"/>
        <v>1920</v>
      </c>
      <c r="AN28" s="98">
        <f t="shared" si="3"/>
        <v>0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</row>
    <row r="29" spans="1:114" ht="30" customHeight="1" x14ac:dyDescent="0.2">
      <c r="A29" s="76" t="s">
        <v>29</v>
      </c>
      <c r="B29" s="87" t="s">
        <v>30</v>
      </c>
      <c r="C29" s="87" t="s">
        <v>143</v>
      </c>
      <c r="D29" s="89" t="s">
        <v>181</v>
      </c>
      <c r="E29" s="106">
        <f>3141</f>
        <v>3141</v>
      </c>
      <c r="F29" s="80">
        <f>E29*$F$67-0.01</f>
        <v>1246.3399999999999</v>
      </c>
      <c r="G29" s="81">
        <f t="shared" si="8"/>
        <v>0</v>
      </c>
      <c r="H29" s="81">
        <f t="shared" si="9"/>
        <v>249.4</v>
      </c>
      <c r="I29" s="81">
        <f t="shared" si="10"/>
        <v>0</v>
      </c>
      <c r="J29" s="81">
        <f t="shared" si="11"/>
        <v>0</v>
      </c>
      <c r="K29" s="82">
        <f t="shared" si="12"/>
        <v>0</v>
      </c>
      <c r="L29" s="82">
        <f t="shared" si="13"/>
        <v>0</v>
      </c>
      <c r="M29" s="81">
        <f t="shared" si="14"/>
        <v>249.4</v>
      </c>
      <c r="N29" s="82">
        <f t="shared" si="15"/>
        <v>0</v>
      </c>
      <c r="O29" s="82">
        <f t="shared" si="16"/>
        <v>847.44</v>
      </c>
      <c r="P29" s="81">
        <f t="shared" si="17"/>
        <v>0</v>
      </c>
      <c r="Q29" s="81">
        <f t="shared" si="18"/>
        <v>0</v>
      </c>
      <c r="R29" s="81">
        <f t="shared" si="19"/>
        <v>0</v>
      </c>
      <c r="S29" s="81">
        <f t="shared" si="20"/>
        <v>0</v>
      </c>
      <c r="T29" s="81">
        <f t="shared" si="21"/>
        <v>49.94</v>
      </c>
      <c r="U29" s="81">
        <f t="shared" si="22"/>
        <v>0</v>
      </c>
      <c r="V29" s="81">
        <f t="shared" si="23"/>
        <v>498.48</v>
      </c>
      <c r="W29" s="82">
        <f t="shared" si="24"/>
        <v>0</v>
      </c>
      <c r="X29" s="82">
        <f t="shared" si="25"/>
        <v>0</v>
      </c>
      <c r="Y29" s="81">
        <f t="shared" si="26"/>
        <v>0</v>
      </c>
      <c r="Z29" s="81">
        <f t="shared" si="27"/>
        <v>0</v>
      </c>
      <c r="AA29" s="81">
        <f t="shared" si="28"/>
        <v>0</v>
      </c>
      <c r="AB29" s="81">
        <f t="shared" si="29"/>
        <v>0</v>
      </c>
      <c r="AC29" s="81">
        <f t="shared" si="30"/>
        <v>0</v>
      </c>
      <c r="AD29" s="81">
        <f t="shared" si="31"/>
        <v>0</v>
      </c>
      <c r="AE29" s="81">
        <f t="shared" si="32"/>
        <v>0</v>
      </c>
      <c r="AF29" s="81">
        <f t="shared" si="33"/>
        <v>0</v>
      </c>
      <c r="AG29" s="81">
        <f t="shared" si="34"/>
        <v>0</v>
      </c>
      <c r="AH29" s="81">
        <f t="shared" si="35"/>
        <v>0</v>
      </c>
      <c r="AI29" s="81">
        <f t="shared" si="36"/>
        <v>0</v>
      </c>
      <c r="AJ29" s="81">
        <f t="shared" si="37"/>
        <v>0</v>
      </c>
      <c r="AK29" s="81">
        <f t="shared" si="38"/>
        <v>0</v>
      </c>
      <c r="AL29" s="81">
        <f t="shared" si="39"/>
        <v>0</v>
      </c>
      <c r="AM29" s="83">
        <f t="shared" si="40"/>
        <v>3141</v>
      </c>
      <c r="AN29" s="98">
        <f t="shared" si="3"/>
        <v>0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</row>
    <row r="30" spans="1:114" s="101" customFormat="1" ht="30" hidden="1" customHeight="1" x14ac:dyDescent="0.2">
      <c r="A30" s="76" t="s">
        <v>31</v>
      </c>
      <c r="B30" s="92" t="s">
        <v>4</v>
      </c>
      <c r="C30" s="102"/>
      <c r="D30" s="89"/>
      <c r="E30" s="91">
        <v>0</v>
      </c>
      <c r="F30" s="80">
        <f t="shared" si="41"/>
        <v>0</v>
      </c>
      <c r="G30" s="81">
        <f t="shared" si="8"/>
        <v>0</v>
      </c>
      <c r="H30" s="81">
        <f t="shared" si="9"/>
        <v>0</v>
      </c>
      <c r="I30" s="81">
        <f t="shared" si="10"/>
        <v>0</v>
      </c>
      <c r="J30" s="81">
        <f t="shared" si="11"/>
        <v>0</v>
      </c>
      <c r="K30" s="82">
        <f t="shared" si="12"/>
        <v>0</v>
      </c>
      <c r="L30" s="82">
        <f t="shared" si="13"/>
        <v>0</v>
      </c>
      <c r="M30" s="81">
        <f t="shared" si="14"/>
        <v>0</v>
      </c>
      <c r="N30" s="82">
        <f t="shared" si="15"/>
        <v>0</v>
      </c>
      <c r="O30" s="82">
        <f t="shared" si="16"/>
        <v>0</v>
      </c>
      <c r="P30" s="81">
        <f t="shared" si="17"/>
        <v>0</v>
      </c>
      <c r="Q30" s="81">
        <f t="shared" si="18"/>
        <v>0</v>
      </c>
      <c r="R30" s="81">
        <f t="shared" si="19"/>
        <v>0</v>
      </c>
      <c r="S30" s="81">
        <f t="shared" si="20"/>
        <v>0</v>
      </c>
      <c r="T30" s="81">
        <f t="shared" si="21"/>
        <v>0</v>
      </c>
      <c r="U30" s="81">
        <f t="shared" si="22"/>
        <v>0</v>
      </c>
      <c r="V30" s="81">
        <f t="shared" si="23"/>
        <v>0</v>
      </c>
      <c r="W30" s="82">
        <f t="shared" si="24"/>
        <v>0</v>
      </c>
      <c r="X30" s="82">
        <f t="shared" si="25"/>
        <v>0</v>
      </c>
      <c r="Y30" s="81">
        <f t="shared" si="26"/>
        <v>0</v>
      </c>
      <c r="Z30" s="81">
        <f t="shared" si="27"/>
        <v>0</v>
      </c>
      <c r="AA30" s="81">
        <f t="shared" si="28"/>
        <v>0</v>
      </c>
      <c r="AB30" s="81">
        <f t="shared" si="29"/>
        <v>0</v>
      </c>
      <c r="AC30" s="81">
        <f t="shared" si="30"/>
        <v>0</v>
      </c>
      <c r="AD30" s="81">
        <f t="shared" si="31"/>
        <v>0</v>
      </c>
      <c r="AE30" s="81">
        <f t="shared" si="32"/>
        <v>0</v>
      </c>
      <c r="AF30" s="81">
        <f t="shared" si="33"/>
        <v>0</v>
      </c>
      <c r="AG30" s="81">
        <f t="shared" si="34"/>
        <v>0</v>
      </c>
      <c r="AH30" s="81">
        <f t="shared" si="35"/>
        <v>0</v>
      </c>
      <c r="AI30" s="81">
        <f t="shared" si="36"/>
        <v>0</v>
      </c>
      <c r="AJ30" s="81">
        <f t="shared" si="37"/>
        <v>0</v>
      </c>
      <c r="AK30" s="81">
        <f t="shared" si="38"/>
        <v>0</v>
      </c>
      <c r="AL30" s="81">
        <f t="shared" si="39"/>
        <v>0</v>
      </c>
      <c r="AM30" s="83">
        <f t="shared" si="40"/>
        <v>0</v>
      </c>
      <c r="AN30" s="98">
        <f t="shared" si="3"/>
        <v>0</v>
      </c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</row>
    <row r="31" spans="1:114" s="101" customFormat="1" ht="30" customHeight="1" x14ac:dyDescent="0.2">
      <c r="A31" s="76" t="s">
        <v>33</v>
      </c>
      <c r="B31" s="92" t="s">
        <v>34</v>
      </c>
      <c r="C31" s="102" t="s">
        <v>13</v>
      </c>
      <c r="D31" s="104" t="str">
        <f>I66</f>
        <v>% of Staff #2 (Copier)</v>
      </c>
      <c r="E31" s="106">
        <f>2210</f>
        <v>2210</v>
      </c>
      <c r="F31" s="80">
        <f>$E$31*$I67</f>
        <v>876.93</v>
      </c>
      <c r="G31" s="80">
        <f>$E$31*$I68</f>
        <v>0</v>
      </c>
      <c r="H31" s="80">
        <f>$E$31*$I69</f>
        <v>175.47</v>
      </c>
      <c r="I31" s="80">
        <f>$E$31*$I70</f>
        <v>0</v>
      </c>
      <c r="J31" s="80">
        <f>$E$31*$I71</f>
        <v>0</v>
      </c>
      <c r="K31" s="80">
        <f>$E$31*$I72</f>
        <v>0</v>
      </c>
      <c r="L31" s="80">
        <f>$E$31*$I73</f>
        <v>0</v>
      </c>
      <c r="M31" s="80">
        <f>$E$31*$I74</f>
        <v>175.47</v>
      </c>
      <c r="N31" s="80">
        <f>$E$31*$I75</f>
        <v>0</v>
      </c>
      <c r="O31" s="80">
        <f>$E$31*$I76</f>
        <v>596.26</v>
      </c>
      <c r="P31" s="80">
        <f>$E$31*$I77</f>
        <v>0</v>
      </c>
      <c r="Q31" s="80">
        <f>$E$31*$I78</f>
        <v>0</v>
      </c>
      <c r="R31" s="81">
        <f>$E$31*$I79</f>
        <v>0</v>
      </c>
      <c r="S31" s="80">
        <f>$E$31*$I80</f>
        <v>0</v>
      </c>
      <c r="T31" s="80">
        <f>$E$31*$I81</f>
        <v>35.14</v>
      </c>
      <c r="U31" s="80">
        <f>$E$31*$I82</f>
        <v>0</v>
      </c>
      <c r="V31" s="80">
        <f>$E$31*$I83</f>
        <v>350.73</v>
      </c>
      <c r="W31" s="80">
        <f>$E$31*$I84</f>
        <v>0</v>
      </c>
      <c r="X31" s="80">
        <f>$E$31*$I85</f>
        <v>0</v>
      </c>
      <c r="Y31" s="80">
        <f>$E$31*$I86</f>
        <v>0</v>
      </c>
      <c r="Z31" s="80">
        <f>$E$31*$I87</f>
        <v>0</v>
      </c>
      <c r="AA31" s="80">
        <f>$E$31*$I88</f>
        <v>0</v>
      </c>
      <c r="AB31" s="80">
        <f>$E$31*$I89</f>
        <v>0</v>
      </c>
      <c r="AC31" s="80">
        <f>$E$31*$I90</f>
        <v>0</v>
      </c>
      <c r="AD31" s="80">
        <f>$E$31*$I91</f>
        <v>0</v>
      </c>
      <c r="AE31" s="80">
        <f>$E$31*$I92</f>
        <v>0</v>
      </c>
      <c r="AF31" s="80">
        <f>$E$31*$I93</f>
        <v>0</v>
      </c>
      <c r="AG31" s="80">
        <f>$E$31*$I94</f>
        <v>0</v>
      </c>
      <c r="AH31" s="80">
        <f>$E$31*$I95</f>
        <v>0</v>
      </c>
      <c r="AI31" s="80">
        <f>$E$31*$I96</f>
        <v>0</v>
      </c>
      <c r="AJ31" s="80">
        <f>$E$31*$I97</f>
        <v>0</v>
      </c>
      <c r="AK31" s="80">
        <f>$E$31*$I98</f>
        <v>0</v>
      </c>
      <c r="AL31" s="80">
        <f>$E$31*$I99</f>
        <v>0</v>
      </c>
      <c r="AM31" s="83">
        <f t="shared" si="40"/>
        <v>2210</v>
      </c>
      <c r="AN31" s="98">
        <f t="shared" si="3"/>
        <v>0</v>
      </c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</row>
    <row r="32" spans="1:114" s="101" customFormat="1" ht="30" hidden="1" customHeight="1" x14ac:dyDescent="0.2">
      <c r="A32" s="76" t="s">
        <v>9</v>
      </c>
      <c r="B32" s="92" t="s">
        <v>32</v>
      </c>
      <c r="C32" s="102"/>
      <c r="D32" s="89"/>
      <c r="E32" s="106">
        <f>0</f>
        <v>0</v>
      </c>
      <c r="F32" s="80">
        <f t="shared" ref="F32:F46" si="42">E32*$F$67</f>
        <v>0</v>
      </c>
      <c r="G32" s="81">
        <f t="shared" ref="G32:G46" si="43">E32*$F$68</f>
        <v>0</v>
      </c>
      <c r="H32" s="81">
        <f t="shared" ref="H32:H46" si="44">E32*$F$69</f>
        <v>0</v>
      </c>
      <c r="I32" s="81">
        <f t="shared" ref="I32:I46" si="45">E32*$F$70</f>
        <v>0</v>
      </c>
      <c r="J32" s="81">
        <f t="shared" ref="J32:J46" si="46">E32*$F$71</f>
        <v>0</v>
      </c>
      <c r="K32" s="82">
        <f t="shared" ref="K32:K46" si="47">E32*$F$72</f>
        <v>0</v>
      </c>
      <c r="L32" s="82">
        <f t="shared" ref="L32:L46" si="48">E32*$F$73</f>
        <v>0</v>
      </c>
      <c r="M32" s="81">
        <f t="shared" ref="M32:M46" si="49">E32*$F$74</f>
        <v>0</v>
      </c>
      <c r="N32" s="82">
        <f t="shared" ref="N32:N46" si="50">E32*$F$75</f>
        <v>0</v>
      </c>
      <c r="O32" s="82">
        <f t="shared" ref="O32:O46" si="51">E32*$F$76</f>
        <v>0</v>
      </c>
      <c r="P32" s="81">
        <f t="shared" ref="P32:P46" si="52">E32*$F$77</f>
        <v>0</v>
      </c>
      <c r="Q32" s="81">
        <f t="shared" ref="Q32:Q46" si="53">E32*$F$78</f>
        <v>0</v>
      </c>
      <c r="R32" s="81">
        <f t="shared" ref="R32:R46" si="54">E32*$F$79</f>
        <v>0</v>
      </c>
      <c r="S32" s="81">
        <f t="shared" ref="S32:S46" si="55">E32*$F$80</f>
        <v>0</v>
      </c>
      <c r="T32" s="81">
        <f t="shared" ref="T32:T46" si="56">E32*$F$81</f>
        <v>0</v>
      </c>
      <c r="U32" s="81">
        <f t="shared" ref="U32:U46" si="57">E32*$F$82</f>
        <v>0</v>
      </c>
      <c r="V32" s="81">
        <f t="shared" ref="V32:V46" si="58">E32*$F$83</f>
        <v>0</v>
      </c>
      <c r="W32" s="82">
        <f t="shared" ref="W32:W46" si="59">E32*$F$84</f>
        <v>0</v>
      </c>
      <c r="X32" s="82">
        <f t="shared" ref="X32:X46" si="60">E32*$F$85</f>
        <v>0</v>
      </c>
      <c r="Y32" s="81">
        <f t="shared" ref="Y32:Y46" si="61">E32*$F$86</f>
        <v>0</v>
      </c>
      <c r="Z32" s="81">
        <f t="shared" ref="Z32:Z46" si="62">E32*$F$87</f>
        <v>0</v>
      </c>
      <c r="AA32" s="81">
        <f t="shared" ref="AA32:AA46" si="63">E32*$F$88</f>
        <v>0</v>
      </c>
      <c r="AB32" s="81">
        <f t="shared" ref="AB32:AB46" si="64">E32*$F$89</f>
        <v>0</v>
      </c>
      <c r="AC32" s="81">
        <f t="shared" ref="AC32:AC46" si="65">E32*$F$90</f>
        <v>0</v>
      </c>
      <c r="AD32" s="81">
        <f t="shared" ref="AD32:AD46" si="66">E32*$F$91</f>
        <v>0</v>
      </c>
      <c r="AE32" s="81">
        <f t="shared" ref="AE32:AE46" si="67">E32*$F$92</f>
        <v>0</v>
      </c>
      <c r="AF32" s="81">
        <f t="shared" ref="AF32:AF46" si="68">E32*$F$93</f>
        <v>0</v>
      </c>
      <c r="AG32" s="81">
        <f t="shared" ref="AG32:AG46" si="69">E32*$F$94</f>
        <v>0</v>
      </c>
      <c r="AH32" s="81">
        <f t="shared" ref="AH32:AH46" si="70">E32*$F$95</f>
        <v>0</v>
      </c>
      <c r="AI32" s="81">
        <f t="shared" ref="AI32:AI46" si="71">E32*$F$96</f>
        <v>0</v>
      </c>
      <c r="AJ32" s="81">
        <f t="shared" ref="AJ32:AJ46" si="72">E32*$F$97</f>
        <v>0</v>
      </c>
      <c r="AK32" s="81">
        <f t="shared" ref="AK32:AK46" si="73">E32*$F$98</f>
        <v>0</v>
      </c>
      <c r="AL32" s="81">
        <f t="shared" ref="AL32:AL46" si="74">E32*$F$99</f>
        <v>0</v>
      </c>
      <c r="AM32" s="83">
        <f t="shared" si="40"/>
        <v>0</v>
      </c>
      <c r="AN32" s="98">
        <f t="shared" si="3"/>
        <v>0</v>
      </c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</row>
    <row r="33" spans="1:114" s="101" customFormat="1" ht="30" hidden="1" customHeight="1" x14ac:dyDescent="0.2">
      <c r="A33" s="76" t="s">
        <v>90</v>
      </c>
      <c r="B33" s="92" t="s">
        <v>91</v>
      </c>
      <c r="C33" s="102"/>
      <c r="D33" s="89"/>
      <c r="E33" s="106">
        <v>0</v>
      </c>
      <c r="F33" s="80">
        <f t="shared" si="42"/>
        <v>0</v>
      </c>
      <c r="G33" s="81">
        <f t="shared" si="43"/>
        <v>0</v>
      </c>
      <c r="H33" s="81">
        <f t="shared" si="44"/>
        <v>0</v>
      </c>
      <c r="I33" s="81">
        <f t="shared" si="45"/>
        <v>0</v>
      </c>
      <c r="J33" s="81">
        <f t="shared" si="46"/>
        <v>0</v>
      </c>
      <c r="K33" s="82">
        <f t="shared" si="47"/>
        <v>0</v>
      </c>
      <c r="L33" s="82">
        <f t="shared" si="48"/>
        <v>0</v>
      </c>
      <c r="M33" s="81">
        <f t="shared" si="49"/>
        <v>0</v>
      </c>
      <c r="N33" s="82">
        <f t="shared" si="50"/>
        <v>0</v>
      </c>
      <c r="O33" s="82">
        <f t="shared" si="51"/>
        <v>0</v>
      </c>
      <c r="P33" s="81">
        <f t="shared" si="52"/>
        <v>0</v>
      </c>
      <c r="Q33" s="81">
        <f t="shared" si="53"/>
        <v>0</v>
      </c>
      <c r="R33" s="81">
        <f t="shared" si="54"/>
        <v>0</v>
      </c>
      <c r="S33" s="81">
        <f t="shared" si="55"/>
        <v>0</v>
      </c>
      <c r="T33" s="81">
        <f t="shared" si="56"/>
        <v>0</v>
      </c>
      <c r="U33" s="81">
        <f t="shared" si="57"/>
        <v>0</v>
      </c>
      <c r="V33" s="81">
        <f t="shared" si="58"/>
        <v>0</v>
      </c>
      <c r="W33" s="82">
        <f t="shared" si="59"/>
        <v>0</v>
      </c>
      <c r="X33" s="82">
        <f t="shared" si="60"/>
        <v>0</v>
      </c>
      <c r="Y33" s="81">
        <f t="shared" si="61"/>
        <v>0</v>
      </c>
      <c r="Z33" s="81">
        <f t="shared" si="62"/>
        <v>0</v>
      </c>
      <c r="AA33" s="81">
        <f t="shared" si="63"/>
        <v>0</v>
      </c>
      <c r="AB33" s="81">
        <f t="shared" si="64"/>
        <v>0</v>
      </c>
      <c r="AC33" s="81">
        <f t="shared" si="65"/>
        <v>0</v>
      </c>
      <c r="AD33" s="81">
        <f t="shared" si="66"/>
        <v>0</v>
      </c>
      <c r="AE33" s="81">
        <f t="shared" si="67"/>
        <v>0</v>
      </c>
      <c r="AF33" s="81">
        <f t="shared" si="68"/>
        <v>0</v>
      </c>
      <c r="AG33" s="81">
        <f t="shared" si="69"/>
        <v>0</v>
      </c>
      <c r="AH33" s="81">
        <f t="shared" si="70"/>
        <v>0</v>
      </c>
      <c r="AI33" s="81">
        <f t="shared" si="71"/>
        <v>0</v>
      </c>
      <c r="AJ33" s="81">
        <f t="shared" si="72"/>
        <v>0</v>
      </c>
      <c r="AK33" s="81">
        <f t="shared" si="73"/>
        <v>0</v>
      </c>
      <c r="AL33" s="81">
        <f t="shared" si="74"/>
        <v>0</v>
      </c>
      <c r="AM33" s="83">
        <f t="shared" si="40"/>
        <v>0</v>
      </c>
      <c r="AN33" s="98">
        <f t="shared" si="3"/>
        <v>0</v>
      </c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</row>
    <row r="34" spans="1:114" s="101" customFormat="1" ht="30" customHeight="1" x14ac:dyDescent="0.2">
      <c r="A34" s="76" t="s">
        <v>35</v>
      </c>
      <c r="B34" s="105" t="s">
        <v>36</v>
      </c>
      <c r="C34" s="102" t="s">
        <v>13</v>
      </c>
      <c r="D34" s="89" t="s">
        <v>181</v>
      </c>
      <c r="E34" s="106">
        <f>1500+2000</f>
        <v>3500</v>
      </c>
      <c r="F34" s="80">
        <f t="shared" si="42"/>
        <v>1388.8</v>
      </c>
      <c r="G34" s="81">
        <f t="shared" si="43"/>
        <v>0</v>
      </c>
      <c r="H34" s="81">
        <f t="shared" si="44"/>
        <v>277.89999999999998</v>
      </c>
      <c r="I34" s="81">
        <f t="shared" si="45"/>
        <v>0</v>
      </c>
      <c r="J34" s="81">
        <f t="shared" si="46"/>
        <v>0</v>
      </c>
      <c r="K34" s="82">
        <f t="shared" si="47"/>
        <v>0</v>
      </c>
      <c r="L34" s="82">
        <f t="shared" si="48"/>
        <v>0</v>
      </c>
      <c r="M34" s="81">
        <f t="shared" si="49"/>
        <v>277.89999999999998</v>
      </c>
      <c r="N34" s="82">
        <f t="shared" si="50"/>
        <v>0</v>
      </c>
      <c r="O34" s="82">
        <f t="shared" si="51"/>
        <v>944.3</v>
      </c>
      <c r="P34" s="81">
        <f t="shared" si="52"/>
        <v>0</v>
      </c>
      <c r="Q34" s="81">
        <f t="shared" si="53"/>
        <v>0</v>
      </c>
      <c r="R34" s="81">
        <f t="shared" si="54"/>
        <v>0</v>
      </c>
      <c r="S34" s="81">
        <f t="shared" si="55"/>
        <v>0</v>
      </c>
      <c r="T34" s="81">
        <f t="shared" si="56"/>
        <v>55.65</v>
      </c>
      <c r="U34" s="81">
        <f t="shared" si="57"/>
        <v>0</v>
      </c>
      <c r="V34" s="81">
        <f t="shared" si="58"/>
        <v>555.45000000000005</v>
      </c>
      <c r="W34" s="82">
        <f t="shared" si="59"/>
        <v>0</v>
      </c>
      <c r="X34" s="82">
        <f t="shared" si="60"/>
        <v>0</v>
      </c>
      <c r="Y34" s="81">
        <f t="shared" si="61"/>
        <v>0</v>
      </c>
      <c r="Z34" s="81">
        <f t="shared" si="62"/>
        <v>0</v>
      </c>
      <c r="AA34" s="81">
        <f t="shared" si="63"/>
        <v>0</v>
      </c>
      <c r="AB34" s="81">
        <f t="shared" si="64"/>
        <v>0</v>
      </c>
      <c r="AC34" s="81">
        <f t="shared" si="65"/>
        <v>0</v>
      </c>
      <c r="AD34" s="81">
        <f t="shared" si="66"/>
        <v>0</v>
      </c>
      <c r="AE34" s="81">
        <f t="shared" si="67"/>
        <v>0</v>
      </c>
      <c r="AF34" s="81">
        <f t="shared" si="68"/>
        <v>0</v>
      </c>
      <c r="AG34" s="81">
        <f t="shared" si="69"/>
        <v>0</v>
      </c>
      <c r="AH34" s="81">
        <f t="shared" si="70"/>
        <v>0</v>
      </c>
      <c r="AI34" s="81">
        <f t="shared" si="71"/>
        <v>0</v>
      </c>
      <c r="AJ34" s="81">
        <f t="shared" si="72"/>
        <v>0</v>
      </c>
      <c r="AK34" s="81">
        <f t="shared" si="73"/>
        <v>0</v>
      </c>
      <c r="AL34" s="81">
        <f t="shared" si="74"/>
        <v>0</v>
      </c>
      <c r="AM34" s="83">
        <f t="shared" si="40"/>
        <v>3500</v>
      </c>
      <c r="AN34" s="98">
        <f t="shared" si="3"/>
        <v>0</v>
      </c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</row>
    <row r="35" spans="1:114" s="101" customFormat="1" ht="30" customHeight="1" x14ac:dyDescent="0.2">
      <c r="A35" s="76" t="s">
        <v>37</v>
      </c>
      <c r="B35" s="105" t="s">
        <v>36</v>
      </c>
      <c r="C35" s="87" t="s">
        <v>143</v>
      </c>
      <c r="D35" s="89" t="s">
        <v>181</v>
      </c>
      <c r="E35" s="106">
        <v>1030</v>
      </c>
      <c r="F35" s="80">
        <f>E35*$F$67+0.01</f>
        <v>408.71</v>
      </c>
      <c r="G35" s="81">
        <f t="shared" si="43"/>
        <v>0</v>
      </c>
      <c r="H35" s="81">
        <f t="shared" si="44"/>
        <v>81.78</v>
      </c>
      <c r="I35" s="81">
        <f t="shared" si="45"/>
        <v>0</v>
      </c>
      <c r="J35" s="81">
        <f t="shared" si="46"/>
        <v>0</v>
      </c>
      <c r="K35" s="82">
        <f t="shared" si="47"/>
        <v>0</v>
      </c>
      <c r="L35" s="82">
        <f t="shared" si="48"/>
        <v>0</v>
      </c>
      <c r="M35" s="81">
        <f t="shared" si="49"/>
        <v>81.78</v>
      </c>
      <c r="N35" s="82">
        <f t="shared" si="50"/>
        <v>0</v>
      </c>
      <c r="O35" s="82">
        <f t="shared" si="51"/>
        <v>277.89</v>
      </c>
      <c r="P35" s="81">
        <f t="shared" si="52"/>
        <v>0</v>
      </c>
      <c r="Q35" s="81">
        <f t="shared" si="53"/>
        <v>0</v>
      </c>
      <c r="R35" s="81">
        <f t="shared" si="54"/>
        <v>0</v>
      </c>
      <c r="S35" s="81">
        <f t="shared" si="55"/>
        <v>0</v>
      </c>
      <c r="T35" s="81">
        <f t="shared" si="56"/>
        <v>16.38</v>
      </c>
      <c r="U35" s="81">
        <f t="shared" si="57"/>
        <v>0</v>
      </c>
      <c r="V35" s="81">
        <f t="shared" si="58"/>
        <v>163.46</v>
      </c>
      <c r="W35" s="82">
        <f t="shared" si="59"/>
        <v>0</v>
      </c>
      <c r="X35" s="82">
        <f t="shared" si="60"/>
        <v>0</v>
      </c>
      <c r="Y35" s="81">
        <f t="shared" si="61"/>
        <v>0</v>
      </c>
      <c r="Z35" s="81">
        <f t="shared" si="62"/>
        <v>0</v>
      </c>
      <c r="AA35" s="81">
        <f t="shared" si="63"/>
        <v>0</v>
      </c>
      <c r="AB35" s="81">
        <f t="shared" si="64"/>
        <v>0</v>
      </c>
      <c r="AC35" s="81">
        <f t="shared" si="65"/>
        <v>0</v>
      </c>
      <c r="AD35" s="81">
        <f t="shared" si="66"/>
        <v>0</v>
      </c>
      <c r="AE35" s="81">
        <f t="shared" si="67"/>
        <v>0</v>
      </c>
      <c r="AF35" s="81">
        <f t="shared" si="68"/>
        <v>0</v>
      </c>
      <c r="AG35" s="81">
        <f t="shared" si="69"/>
        <v>0</v>
      </c>
      <c r="AH35" s="81">
        <f t="shared" si="70"/>
        <v>0</v>
      </c>
      <c r="AI35" s="81">
        <f t="shared" si="71"/>
        <v>0</v>
      </c>
      <c r="AJ35" s="81">
        <f t="shared" si="72"/>
        <v>0</v>
      </c>
      <c r="AK35" s="81">
        <f t="shared" si="73"/>
        <v>0</v>
      </c>
      <c r="AL35" s="81">
        <f t="shared" si="74"/>
        <v>0</v>
      </c>
      <c r="AM35" s="83">
        <f t="shared" si="40"/>
        <v>1030</v>
      </c>
      <c r="AN35" s="98">
        <f t="shared" si="3"/>
        <v>0</v>
      </c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</row>
    <row r="36" spans="1:114" s="101" customFormat="1" ht="30" customHeight="1" x14ac:dyDescent="0.2">
      <c r="A36" s="76" t="s">
        <v>10</v>
      </c>
      <c r="B36" s="92" t="s">
        <v>38</v>
      </c>
      <c r="C36" s="102" t="s">
        <v>13</v>
      </c>
      <c r="D36" s="89" t="s">
        <v>181</v>
      </c>
      <c r="E36" s="106">
        <v>100</v>
      </c>
      <c r="F36" s="80">
        <f t="shared" si="42"/>
        <v>39.68</v>
      </c>
      <c r="G36" s="81">
        <f t="shared" si="43"/>
        <v>0</v>
      </c>
      <c r="H36" s="81">
        <f t="shared" si="44"/>
        <v>7.94</v>
      </c>
      <c r="I36" s="81">
        <f t="shared" si="45"/>
        <v>0</v>
      </c>
      <c r="J36" s="81">
        <f t="shared" si="46"/>
        <v>0</v>
      </c>
      <c r="K36" s="82">
        <f t="shared" si="47"/>
        <v>0</v>
      </c>
      <c r="L36" s="82">
        <f t="shared" si="48"/>
        <v>0</v>
      </c>
      <c r="M36" s="81">
        <f t="shared" si="49"/>
        <v>7.94</v>
      </c>
      <c r="N36" s="82">
        <f t="shared" si="50"/>
        <v>0</v>
      </c>
      <c r="O36" s="82">
        <f t="shared" si="51"/>
        <v>26.98</v>
      </c>
      <c r="P36" s="81">
        <f t="shared" si="52"/>
        <v>0</v>
      </c>
      <c r="Q36" s="81">
        <f t="shared" si="53"/>
        <v>0</v>
      </c>
      <c r="R36" s="81">
        <f t="shared" si="54"/>
        <v>0</v>
      </c>
      <c r="S36" s="81">
        <f t="shared" si="55"/>
        <v>0</v>
      </c>
      <c r="T36" s="81">
        <f t="shared" si="56"/>
        <v>1.59</v>
      </c>
      <c r="U36" s="81">
        <f t="shared" si="57"/>
        <v>0</v>
      </c>
      <c r="V36" s="81">
        <f t="shared" si="58"/>
        <v>15.87</v>
      </c>
      <c r="W36" s="82">
        <f t="shared" si="59"/>
        <v>0</v>
      </c>
      <c r="X36" s="82">
        <f t="shared" si="60"/>
        <v>0</v>
      </c>
      <c r="Y36" s="81">
        <f t="shared" si="61"/>
        <v>0</v>
      </c>
      <c r="Z36" s="81">
        <f t="shared" si="62"/>
        <v>0</v>
      </c>
      <c r="AA36" s="81">
        <f t="shared" si="63"/>
        <v>0</v>
      </c>
      <c r="AB36" s="81">
        <f t="shared" si="64"/>
        <v>0</v>
      </c>
      <c r="AC36" s="81">
        <f t="shared" si="65"/>
        <v>0</v>
      </c>
      <c r="AD36" s="81">
        <f t="shared" si="66"/>
        <v>0</v>
      </c>
      <c r="AE36" s="81">
        <f t="shared" si="67"/>
        <v>0</v>
      </c>
      <c r="AF36" s="81">
        <f t="shared" si="68"/>
        <v>0</v>
      </c>
      <c r="AG36" s="81">
        <f t="shared" si="69"/>
        <v>0</v>
      </c>
      <c r="AH36" s="81">
        <f t="shared" si="70"/>
        <v>0</v>
      </c>
      <c r="AI36" s="81">
        <f t="shared" si="71"/>
        <v>0</v>
      </c>
      <c r="AJ36" s="81">
        <f t="shared" si="72"/>
        <v>0</v>
      </c>
      <c r="AK36" s="81">
        <f t="shared" si="73"/>
        <v>0</v>
      </c>
      <c r="AL36" s="81">
        <f t="shared" si="74"/>
        <v>0</v>
      </c>
      <c r="AM36" s="83">
        <f t="shared" si="40"/>
        <v>100</v>
      </c>
      <c r="AN36" s="98">
        <f t="shared" si="3"/>
        <v>0</v>
      </c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</row>
    <row r="37" spans="1:114" s="101" customFormat="1" ht="30" customHeight="1" x14ac:dyDescent="0.2">
      <c r="A37" s="76" t="s">
        <v>10</v>
      </c>
      <c r="B37" s="92" t="s">
        <v>5</v>
      </c>
      <c r="C37" s="87" t="s">
        <v>143</v>
      </c>
      <c r="D37" s="89" t="s">
        <v>181</v>
      </c>
      <c r="E37" s="106">
        <v>50</v>
      </c>
      <c r="F37" s="80">
        <f>E37*$F$67-0.01</f>
        <v>19.829999999999998</v>
      </c>
      <c r="G37" s="81">
        <f t="shared" si="43"/>
        <v>0</v>
      </c>
      <c r="H37" s="81">
        <f t="shared" si="44"/>
        <v>3.97</v>
      </c>
      <c r="I37" s="81">
        <f t="shared" si="45"/>
        <v>0</v>
      </c>
      <c r="J37" s="81">
        <f t="shared" si="46"/>
        <v>0</v>
      </c>
      <c r="K37" s="82">
        <f t="shared" si="47"/>
        <v>0</v>
      </c>
      <c r="L37" s="82">
        <f t="shared" si="48"/>
        <v>0</v>
      </c>
      <c r="M37" s="81">
        <f t="shared" si="49"/>
        <v>3.97</v>
      </c>
      <c r="N37" s="82">
        <f t="shared" si="50"/>
        <v>0</v>
      </c>
      <c r="O37" s="82">
        <f t="shared" si="51"/>
        <v>13.49</v>
      </c>
      <c r="P37" s="81">
        <f t="shared" si="52"/>
        <v>0</v>
      </c>
      <c r="Q37" s="81">
        <f t="shared" si="53"/>
        <v>0</v>
      </c>
      <c r="R37" s="81">
        <f t="shared" si="54"/>
        <v>0</v>
      </c>
      <c r="S37" s="81">
        <f t="shared" si="55"/>
        <v>0</v>
      </c>
      <c r="T37" s="81">
        <f t="shared" si="56"/>
        <v>0.8</v>
      </c>
      <c r="U37" s="81">
        <f t="shared" si="57"/>
        <v>0</v>
      </c>
      <c r="V37" s="81">
        <f t="shared" si="58"/>
        <v>7.94</v>
      </c>
      <c r="W37" s="82">
        <f t="shared" si="59"/>
        <v>0</v>
      </c>
      <c r="X37" s="82">
        <f t="shared" si="60"/>
        <v>0</v>
      </c>
      <c r="Y37" s="81">
        <f t="shared" si="61"/>
        <v>0</v>
      </c>
      <c r="Z37" s="81">
        <f t="shared" si="62"/>
        <v>0</v>
      </c>
      <c r="AA37" s="81">
        <f t="shared" si="63"/>
        <v>0</v>
      </c>
      <c r="AB37" s="81">
        <f t="shared" si="64"/>
        <v>0</v>
      </c>
      <c r="AC37" s="81">
        <f t="shared" si="65"/>
        <v>0</v>
      </c>
      <c r="AD37" s="81">
        <f t="shared" si="66"/>
        <v>0</v>
      </c>
      <c r="AE37" s="81">
        <f t="shared" si="67"/>
        <v>0</v>
      </c>
      <c r="AF37" s="81">
        <f t="shared" si="68"/>
        <v>0</v>
      </c>
      <c r="AG37" s="81">
        <f t="shared" si="69"/>
        <v>0</v>
      </c>
      <c r="AH37" s="81">
        <f t="shared" si="70"/>
        <v>0</v>
      </c>
      <c r="AI37" s="81">
        <f t="shared" si="71"/>
        <v>0</v>
      </c>
      <c r="AJ37" s="81">
        <f t="shared" si="72"/>
        <v>0</v>
      </c>
      <c r="AK37" s="81">
        <f t="shared" si="73"/>
        <v>0</v>
      </c>
      <c r="AL37" s="81">
        <f t="shared" si="74"/>
        <v>0</v>
      </c>
      <c r="AM37" s="83">
        <f t="shared" si="40"/>
        <v>50</v>
      </c>
      <c r="AN37" s="98">
        <f t="shared" si="3"/>
        <v>0</v>
      </c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</row>
    <row r="38" spans="1:114" ht="30" hidden="1" customHeight="1" x14ac:dyDescent="0.2">
      <c r="A38" s="76" t="s">
        <v>39</v>
      </c>
      <c r="B38" s="87" t="s">
        <v>40</v>
      </c>
      <c r="C38" s="87"/>
      <c r="D38" s="89"/>
      <c r="E38" s="106">
        <v>0</v>
      </c>
      <c r="F38" s="80">
        <f t="shared" si="42"/>
        <v>0</v>
      </c>
      <c r="G38" s="81">
        <f t="shared" si="43"/>
        <v>0</v>
      </c>
      <c r="H38" s="81">
        <f t="shared" si="44"/>
        <v>0</v>
      </c>
      <c r="I38" s="81">
        <f t="shared" si="45"/>
        <v>0</v>
      </c>
      <c r="J38" s="81">
        <f t="shared" si="46"/>
        <v>0</v>
      </c>
      <c r="K38" s="82">
        <f t="shared" si="47"/>
        <v>0</v>
      </c>
      <c r="L38" s="82">
        <f t="shared" si="48"/>
        <v>0</v>
      </c>
      <c r="M38" s="81">
        <f t="shared" si="49"/>
        <v>0</v>
      </c>
      <c r="N38" s="82">
        <f t="shared" si="50"/>
        <v>0</v>
      </c>
      <c r="O38" s="82">
        <f t="shared" si="51"/>
        <v>0</v>
      </c>
      <c r="P38" s="81">
        <f t="shared" si="52"/>
        <v>0</v>
      </c>
      <c r="Q38" s="81">
        <f t="shared" si="53"/>
        <v>0</v>
      </c>
      <c r="R38" s="81">
        <f t="shared" si="54"/>
        <v>0</v>
      </c>
      <c r="S38" s="81">
        <f t="shared" si="55"/>
        <v>0</v>
      </c>
      <c r="T38" s="81">
        <f t="shared" si="56"/>
        <v>0</v>
      </c>
      <c r="U38" s="81">
        <f t="shared" si="57"/>
        <v>0</v>
      </c>
      <c r="V38" s="81">
        <f t="shared" si="58"/>
        <v>0</v>
      </c>
      <c r="W38" s="82">
        <f t="shared" si="59"/>
        <v>0</v>
      </c>
      <c r="X38" s="82">
        <f t="shared" si="60"/>
        <v>0</v>
      </c>
      <c r="Y38" s="81">
        <f t="shared" si="61"/>
        <v>0</v>
      </c>
      <c r="Z38" s="81">
        <f t="shared" si="62"/>
        <v>0</v>
      </c>
      <c r="AA38" s="81">
        <f t="shared" si="63"/>
        <v>0</v>
      </c>
      <c r="AB38" s="81">
        <f t="shared" si="64"/>
        <v>0</v>
      </c>
      <c r="AC38" s="81">
        <f t="shared" si="65"/>
        <v>0</v>
      </c>
      <c r="AD38" s="81">
        <f t="shared" si="66"/>
        <v>0</v>
      </c>
      <c r="AE38" s="81">
        <f t="shared" si="67"/>
        <v>0</v>
      </c>
      <c r="AF38" s="81">
        <f t="shared" si="68"/>
        <v>0</v>
      </c>
      <c r="AG38" s="81">
        <f t="shared" si="69"/>
        <v>0</v>
      </c>
      <c r="AH38" s="81">
        <f t="shared" si="70"/>
        <v>0</v>
      </c>
      <c r="AI38" s="81">
        <f t="shared" si="71"/>
        <v>0</v>
      </c>
      <c r="AJ38" s="81">
        <f t="shared" si="72"/>
        <v>0</v>
      </c>
      <c r="AK38" s="81">
        <f t="shared" si="73"/>
        <v>0</v>
      </c>
      <c r="AL38" s="81">
        <f t="shared" si="74"/>
        <v>0</v>
      </c>
      <c r="AM38" s="83">
        <f t="shared" si="40"/>
        <v>0</v>
      </c>
      <c r="AN38" s="98">
        <f t="shared" si="3"/>
        <v>0</v>
      </c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</row>
    <row r="39" spans="1:114" ht="30" hidden="1" customHeight="1" x14ac:dyDescent="0.2">
      <c r="A39" s="76" t="s">
        <v>6</v>
      </c>
      <c r="B39" s="87" t="s">
        <v>41</v>
      </c>
      <c r="C39" s="78"/>
      <c r="D39" s="89"/>
      <c r="E39" s="106">
        <v>0</v>
      </c>
      <c r="F39" s="80">
        <f t="shared" si="42"/>
        <v>0</v>
      </c>
      <c r="G39" s="81">
        <f t="shared" si="43"/>
        <v>0</v>
      </c>
      <c r="H39" s="81">
        <f t="shared" si="44"/>
        <v>0</v>
      </c>
      <c r="I39" s="81">
        <f t="shared" si="45"/>
        <v>0</v>
      </c>
      <c r="J39" s="81">
        <f t="shared" si="46"/>
        <v>0</v>
      </c>
      <c r="K39" s="82">
        <f t="shared" si="47"/>
        <v>0</v>
      </c>
      <c r="L39" s="82">
        <f t="shared" si="48"/>
        <v>0</v>
      </c>
      <c r="M39" s="81">
        <f t="shared" si="49"/>
        <v>0</v>
      </c>
      <c r="N39" s="82">
        <f t="shared" si="50"/>
        <v>0</v>
      </c>
      <c r="O39" s="82">
        <f t="shared" si="51"/>
        <v>0</v>
      </c>
      <c r="P39" s="81">
        <f t="shared" si="52"/>
        <v>0</v>
      </c>
      <c r="Q39" s="81">
        <f t="shared" si="53"/>
        <v>0</v>
      </c>
      <c r="R39" s="81">
        <f t="shared" si="54"/>
        <v>0</v>
      </c>
      <c r="S39" s="81">
        <f t="shared" si="55"/>
        <v>0</v>
      </c>
      <c r="T39" s="81">
        <f t="shared" si="56"/>
        <v>0</v>
      </c>
      <c r="U39" s="81">
        <f t="shared" si="57"/>
        <v>0</v>
      </c>
      <c r="V39" s="81">
        <f t="shared" si="58"/>
        <v>0</v>
      </c>
      <c r="W39" s="82">
        <f t="shared" si="59"/>
        <v>0</v>
      </c>
      <c r="X39" s="82">
        <f t="shared" si="60"/>
        <v>0</v>
      </c>
      <c r="Y39" s="81">
        <f t="shared" si="61"/>
        <v>0</v>
      </c>
      <c r="Z39" s="81">
        <f t="shared" si="62"/>
        <v>0</v>
      </c>
      <c r="AA39" s="81">
        <f t="shared" si="63"/>
        <v>0</v>
      </c>
      <c r="AB39" s="81">
        <f t="shared" si="64"/>
        <v>0</v>
      </c>
      <c r="AC39" s="81">
        <f t="shared" si="65"/>
        <v>0</v>
      </c>
      <c r="AD39" s="81">
        <f t="shared" si="66"/>
        <v>0</v>
      </c>
      <c r="AE39" s="81">
        <f t="shared" si="67"/>
        <v>0</v>
      </c>
      <c r="AF39" s="81">
        <f t="shared" si="68"/>
        <v>0</v>
      </c>
      <c r="AG39" s="81">
        <f t="shared" si="69"/>
        <v>0</v>
      </c>
      <c r="AH39" s="81">
        <f t="shared" si="70"/>
        <v>0</v>
      </c>
      <c r="AI39" s="81">
        <f t="shared" si="71"/>
        <v>0</v>
      </c>
      <c r="AJ39" s="81">
        <f t="shared" si="72"/>
        <v>0</v>
      </c>
      <c r="AK39" s="81">
        <f t="shared" si="73"/>
        <v>0</v>
      </c>
      <c r="AL39" s="81">
        <f t="shared" si="74"/>
        <v>0</v>
      </c>
      <c r="AM39" s="83">
        <f t="shared" si="40"/>
        <v>0</v>
      </c>
      <c r="AN39" s="98">
        <f t="shared" si="3"/>
        <v>0</v>
      </c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</row>
    <row r="40" spans="1:114" ht="30" customHeight="1" x14ac:dyDescent="0.2">
      <c r="A40" s="76" t="s">
        <v>92</v>
      </c>
      <c r="B40" s="87" t="s">
        <v>93</v>
      </c>
      <c r="C40" s="78" t="s">
        <v>143</v>
      </c>
      <c r="D40" s="89" t="s">
        <v>181</v>
      </c>
      <c r="E40" s="106">
        <v>1800</v>
      </c>
      <c r="F40" s="80">
        <f t="shared" si="42"/>
        <v>714.24</v>
      </c>
      <c r="G40" s="81">
        <f t="shared" si="43"/>
        <v>0</v>
      </c>
      <c r="H40" s="81">
        <f t="shared" si="44"/>
        <v>142.91999999999999</v>
      </c>
      <c r="I40" s="81">
        <f t="shared" si="45"/>
        <v>0</v>
      </c>
      <c r="J40" s="81">
        <f t="shared" si="46"/>
        <v>0</v>
      </c>
      <c r="K40" s="82">
        <f t="shared" si="47"/>
        <v>0</v>
      </c>
      <c r="L40" s="82">
        <f t="shared" si="48"/>
        <v>0</v>
      </c>
      <c r="M40" s="81">
        <f t="shared" si="49"/>
        <v>142.91999999999999</v>
      </c>
      <c r="N40" s="82">
        <f t="shared" si="50"/>
        <v>0</v>
      </c>
      <c r="O40" s="82">
        <f t="shared" si="51"/>
        <v>485.64</v>
      </c>
      <c r="P40" s="81">
        <f t="shared" si="52"/>
        <v>0</v>
      </c>
      <c r="Q40" s="81">
        <f t="shared" si="53"/>
        <v>0</v>
      </c>
      <c r="R40" s="81">
        <f t="shared" si="54"/>
        <v>0</v>
      </c>
      <c r="S40" s="81">
        <f t="shared" si="55"/>
        <v>0</v>
      </c>
      <c r="T40" s="81">
        <f t="shared" si="56"/>
        <v>28.62</v>
      </c>
      <c r="U40" s="81">
        <f t="shared" si="57"/>
        <v>0</v>
      </c>
      <c r="V40" s="81">
        <f t="shared" si="58"/>
        <v>285.66000000000003</v>
      </c>
      <c r="W40" s="82">
        <f t="shared" si="59"/>
        <v>0</v>
      </c>
      <c r="X40" s="82">
        <f t="shared" si="60"/>
        <v>0</v>
      </c>
      <c r="Y40" s="81">
        <f t="shared" si="61"/>
        <v>0</v>
      </c>
      <c r="Z40" s="81">
        <f t="shared" si="62"/>
        <v>0</v>
      </c>
      <c r="AA40" s="81">
        <f t="shared" si="63"/>
        <v>0</v>
      </c>
      <c r="AB40" s="81">
        <f t="shared" si="64"/>
        <v>0</v>
      </c>
      <c r="AC40" s="81">
        <f t="shared" si="65"/>
        <v>0</v>
      </c>
      <c r="AD40" s="81">
        <f t="shared" si="66"/>
        <v>0</v>
      </c>
      <c r="AE40" s="81">
        <f t="shared" si="67"/>
        <v>0</v>
      </c>
      <c r="AF40" s="81">
        <f t="shared" si="68"/>
        <v>0</v>
      </c>
      <c r="AG40" s="81">
        <f t="shared" si="69"/>
        <v>0</v>
      </c>
      <c r="AH40" s="81">
        <f t="shared" si="70"/>
        <v>0</v>
      </c>
      <c r="AI40" s="81">
        <f t="shared" si="71"/>
        <v>0</v>
      </c>
      <c r="AJ40" s="81">
        <f t="shared" si="72"/>
        <v>0</v>
      </c>
      <c r="AK40" s="81">
        <f t="shared" si="73"/>
        <v>0</v>
      </c>
      <c r="AL40" s="81">
        <f t="shared" si="74"/>
        <v>0</v>
      </c>
      <c r="AM40" s="83">
        <f t="shared" si="40"/>
        <v>1800</v>
      </c>
      <c r="AN40" s="98">
        <f t="shared" si="3"/>
        <v>0</v>
      </c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</row>
    <row r="41" spans="1:114" ht="30" customHeight="1" x14ac:dyDescent="0.2">
      <c r="A41" s="76" t="s">
        <v>94</v>
      </c>
      <c r="B41" s="87" t="s">
        <v>95</v>
      </c>
      <c r="C41" s="78" t="s">
        <v>143</v>
      </c>
      <c r="D41" s="89" t="s">
        <v>181</v>
      </c>
      <c r="E41" s="106">
        <v>200</v>
      </c>
      <c r="F41" s="80">
        <f t="shared" si="42"/>
        <v>79.36</v>
      </c>
      <c r="G41" s="81">
        <f t="shared" si="43"/>
        <v>0</v>
      </c>
      <c r="H41" s="81">
        <f t="shared" si="44"/>
        <v>15.88</v>
      </c>
      <c r="I41" s="81">
        <f t="shared" si="45"/>
        <v>0</v>
      </c>
      <c r="J41" s="81">
        <f t="shared" si="46"/>
        <v>0</v>
      </c>
      <c r="K41" s="82">
        <f t="shared" si="47"/>
        <v>0</v>
      </c>
      <c r="L41" s="82">
        <f t="shared" si="48"/>
        <v>0</v>
      </c>
      <c r="M41" s="81">
        <f t="shared" si="49"/>
        <v>15.88</v>
      </c>
      <c r="N41" s="82">
        <f t="shared" si="50"/>
        <v>0</v>
      </c>
      <c r="O41" s="82">
        <f t="shared" si="51"/>
        <v>53.96</v>
      </c>
      <c r="P41" s="81">
        <f t="shared" si="52"/>
        <v>0</v>
      </c>
      <c r="Q41" s="81">
        <f t="shared" si="53"/>
        <v>0</v>
      </c>
      <c r="R41" s="81">
        <f t="shared" si="54"/>
        <v>0</v>
      </c>
      <c r="S41" s="81">
        <f t="shared" si="55"/>
        <v>0</v>
      </c>
      <c r="T41" s="81">
        <f t="shared" si="56"/>
        <v>3.18</v>
      </c>
      <c r="U41" s="81">
        <f t="shared" si="57"/>
        <v>0</v>
      </c>
      <c r="V41" s="81">
        <f t="shared" si="58"/>
        <v>31.74</v>
      </c>
      <c r="W41" s="82">
        <f t="shared" si="59"/>
        <v>0</v>
      </c>
      <c r="X41" s="82">
        <f t="shared" si="60"/>
        <v>0</v>
      </c>
      <c r="Y41" s="81">
        <f t="shared" si="61"/>
        <v>0</v>
      </c>
      <c r="Z41" s="81">
        <f t="shared" si="62"/>
        <v>0</v>
      </c>
      <c r="AA41" s="81">
        <f t="shared" si="63"/>
        <v>0</v>
      </c>
      <c r="AB41" s="81">
        <f t="shared" si="64"/>
        <v>0</v>
      </c>
      <c r="AC41" s="81">
        <f t="shared" si="65"/>
        <v>0</v>
      </c>
      <c r="AD41" s="81">
        <f t="shared" si="66"/>
        <v>0</v>
      </c>
      <c r="AE41" s="81">
        <f t="shared" si="67"/>
        <v>0</v>
      </c>
      <c r="AF41" s="81">
        <f t="shared" si="68"/>
        <v>0</v>
      </c>
      <c r="AG41" s="81">
        <f t="shared" si="69"/>
        <v>0</v>
      </c>
      <c r="AH41" s="81">
        <f t="shared" si="70"/>
        <v>0</v>
      </c>
      <c r="AI41" s="81">
        <f t="shared" si="71"/>
        <v>0</v>
      </c>
      <c r="AJ41" s="81">
        <f t="shared" si="72"/>
        <v>0</v>
      </c>
      <c r="AK41" s="81">
        <f t="shared" si="73"/>
        <v>0</v>
      </c>
      <c r="AL41" s="81">
        <f t="shared" si="74"/>
        <v>0</v>
      </c>
      <c r="AM41" s="83">
        <f t="shared" si="40"/>
        <v>200</v>
      </c>
      <c r="AN41" s="98">
        <f t="shared" si="3"/>
        <v>0</v>
      </c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</row>
    <row r="42" spans="1:114" ht="30" hidden="1" customHeight="1" x14ac:dyDescent="0.2">
      <c r="A42" s="76" t="s">
        <v>53</v>
      </c>
      <c r="B42" s="87" t="s">
        <v>54</v>
      </c>
      <c r="C42" s="87"/>
      <c r="D42" s="89"/>
      <c r="E42" s="106">
        <v>0</v>
      </c>
      <c r="F42" s="80">
        <f t="shared" si="42"/>
        <v>0</v>
      </c>
      <c r="G42" s="81">
        <f t="shared" si="43"/>
        <v>0</v>
      </c>
      <c r="H42" s="81">
        <f t="shared" si="44"/>
        <v>0</v>
      </c>
      <c r="I42" s="81">
        <f t="shared" si="45"/>
        <v>0</v>
      </c>
      <c r="J42" s="81">
        <f t="shared" si="46"/>
        <v>0</v>
      </c>
      <c r="K42" s="82">
        <f t="shared" si="47"/>
        <v>0</v>
      </c>
      <c r="L42" s="82">
        <f t="shared" si="48"/>
        <v>0</v>
      </c>
      <c r="M42" s="81">
        <f t="shared" si="49"/>
        <v>0</v>
      </c>
      <c r="N42" s="82">
        <f t="shared" si="50"/>
        <v>0</v>
      </c>
      <c r="O42" s="82">
        <f t="shared" si="51"/>
        <v>0</v>
      </c>
      <c r="P42" s="81">
        <f t="shared" si="52"/>
        <v>0</v>
      </c>
      <c r="Q42" s="81">
        <f t="shared" si="53"/>
        <v>0</v>
      </c>
      <c r="R42" s="81">
        <f t="shared" si="54"/>
        <v>0</v>
      </c>
      <c r="S42" s="81">
        <f t="shared" si="55"/>
        <v>0</v>
      </c>
      <c r="T42" s="81">
        <f t="shared" si="56"/>
        <v>0</v>
      </c>
      <c r="U42" s="81">
        <f t="shared" si="57"/>
        <v>0</v>
      </c>
      <c r="V42" s="81">
        <f t="shared" si="58"/>
        <v>0</v>
      </c>
      <c r="W42" s="82">
        <f t="shared" si="59"/>
        <v>0</v>
      </c>
      <c r="X42" s="82">
        <f t="shared" si="60"/>
        <v>0</v>
      </c>
      <c r="Y42" s="81">
        <f t="shared" si="61"/>
        <v>0</v>
      </c>
      <c r="Z42" s="81">
        <f t="shared" si="62"/>
        <v>0</v>
      </c>
      <c r="AA42" s="81">
        <f t="shared" si="63"/>
        <v>0</v>
      </c>
      <c r="AB42" s="81">
        <f t="shared" si="64"/>
        <v>0</v>
      </c>
      <c r="AC42" s="81">
        <f t="shared" si="65"/>
        <v>0</v>
      </c>
      <c r="AD42" s="81">
        <f t="shared" si="66"/>
        <v>0</v>
      </c>
      <c r="AE42" s="81">
        <f t="shared" si="67"/>
        <v>0</v>
      </c>
      <c r="AF42" s="81">
        <f t="shared" si="68"/>
        <v>0</v>
      </c>
      <c r="AG42" s="81">
        <f t="shared" si="69"/>
        <v>0</v>
      </c>
      <c r="AH42" s="81">
        <f t="shared" si="70"/>
        <v>0</v>
      </c>
      <c r="AI42" s="81">
        <f t="shared" si="71"/>
        <v>0</v>
      </c>
      <c r="AJ42" s="81">
        <f t="shared" si="72"/>
        <v>0</v>
      </c>
      <c r="AK42" s="81">
        <f t="shared" si="73"/>
        <v>0</v>
      </c>
      <c r="AL42" s="81">
        <f t="shared" si="74"/>
        <v>0</v>
      </c>
      <c r="AM42" s="83">
        <f t="shared" si="40"/>
        <v>0</v>
      </c>
      <c r="AN42" s="98">
        <f t="shared" si="3"/>
        <v>0</v>
      </c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</row>
    <row r="43" spans="1:114" ht="30" hidden="1" customHeight="1" x14ac:dyDescent="0.2">
      <c r="A43" s="76"/>
      <c r="B43" s="87"/>
      <c r="C43" s="87"/>
      <c r="D43" s="89"/>
      <c r="E43" s="106"/>
      <c r="F43" s="80">
        <f t="shared" si="42"/>
        <v>0</v>
      </c>
      <c r="G43" s="81">
        <f t="shared" si="43"/>
        <v>0</v>
      </c>
      <c r="H43" s="81">
        <f t="shared" si="44"/>
        <v>0</v>
      </c>
      <c r="I43" s="81">
        <f t="shared" si="45"/>
        <v>0</v>
      </c>
      <c r="J43" s="81">
        <f t="shared" si="46"/>
        <v>0</v>
      </c>
      <c r="K43" s="82">
        <f t="shared" si="47"/>
        <v>0</v>
      </c>
      <c r="L43" s="82">
        <f t="shared" si="48"/>
        <v>0</v>
      </c>
      <c r="M43" s="81">
        <f t="shared" si="49"/>
        <v>0</v>
      </c>
      <c r="N43" s="82">
        <f t="shared" si="50"/>
        <v>0</v>
      </c>
      <c r="O43" s="82">
        <f t="shared" si="51"/>
        <v>0</v>
      </c>
      <c r="P43" s="81">
        <f t="shared" si="52"/>
        <v>0</v>
      </c>
      <c r="Q43" s="81">
        <f t="shared" si="53"/>
        <v>0</v>
      </c>
      <c r="R43" s="81">
        <f t="shared" si="54"/>
        <v>0</v>
      </c>
      <c r="S43" s="81">
        <f t="shared" si="55"/>
        <v>0</v>
      </c>
      <c r="T43" s="81">
        <f t="shared" si="56"/>
        <v>0</v>
      </c>
      <c r="U43" s="81">
        <f t="shared" si="57"/>
        <v>0</v>
      </c>
      <c r="V43" s="81">
        <f t="shared" si="58"/>
        <v>0</v>
      </c>
      <c r="W43" s="82">
        <f t="shared" si="59"/>
        <v>0</v>
      </c>
      <c r="X43" s="82">
        <f t="shared" si="60"/>
        <v>0</v>
      </c>
      <c r="Y43" s="81">
        <f t="shared" si="61"/>
        <v>0</v>
      </c>
      <c r="Z43" s="81">
        <f t="shared" si="62"/>
        <v>0</v>
      </c>
      <c r="AA43" s="81">
        <f t="shared" si="63"/>
        <v>0</v>
      </c>
      <c r="AB43" s="81">
        <f t="shared" si="64"/>
        <v>0</v>
      </c>
      <c r="AC43" s="81">
        <f t="shared" si="65"/>
        <v>0</v>
      </c>
      <c r="AD43" s="81">
        <f t="shared" si="66"/>
        <v>0</v>
      </c>
      <c r="AE43" s="81">
        <f t="shared" si="67"/>
        <v>0</v>
      </c>
      <c r="AF43" s="81">
        <f t="shared" si="68"/>
        <v>0</v>
      </c>
      <c r="AG43" s="81">
        <f t="shared" si="69"/>
        <v>0</v>
      </c>
      <c r="AH43" s="81">
        <f t="shared" si="70"/>
        <v>0</v>
      </c>
      <c r="AI43" s="81">
        <f t="shared" si="71"/>
        <v>0</v>
      </c>
      <c r="AJ43" s="81">
        <f t="shared" si="72"/>
        <v>0</v>
      </c>
      <c r="AK43" s="81">
        <f t="shared" si="73"/>
        <v>0</v>
      </c>
      <c r="AL43" s="81">
        <f t="shared" si="74"/>
        <v>0</v>
      </c>
      <c r="AM43" s="83">
        <f t="shared" si="40"/>
        <v>0</v>
      </c>
      <c r="AN43" s="98">
        <f t="shared" si="3"/>
        <v>0</v>
      </c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</row>
    <row r="44" spans="1:114" ht="30" hidden="1" customHeight="1" x14ac:dyDescent="0.2">
      <c r="A44" s="76"/>
      <c r="B44" s="87"/>
      <c r="C44" s="87"/>
      <c r="D44" s="89"/>
      <c r="E44" s="106"/>
      <c r="F44" s="80">
        <f t="shared" si="42"/>
        <v>0</v>
      </c>
      <c r="G44" s="81">
        <f t="shared" si="43"/>
        <v>0</v>
      </c>
      <c r="H44" s="81">
        <f t="shared" si="44"/>
        <v>0</v>
      </c>
      <c r="I44" s="81">
        <f t="shared" si="45"/>
        <v>0</v>
      </c>
      <c r="J44" s="81">
        <f t="shared" si="46"/>
        <v>0</v>
      </c>
      <c r="K44" s="82">
        <f t="shared" si="47"/>
        <v>0</v>
      </c>
      <c r="L44" s="82">
        <f t="shared" si="48"/>
        <v>0</v>
      </c>
      <c r="M44" s="81">
        <f t="shared" si="49"/>
        <v>0</v>
      </c>
      <c r="N44" s="82">
        <f t="shared" si="50"/>
        <v>0</v>
      </c>
      <c r="O44" s="82">
        <f t="shared" si="51"/>
        <v>0</v>
      </c>
      <c r="P44" s="81">
        <f t="shared" si="52"/>
        <v>0</v>
      </c>
      <c r="Q44" s="81">
        <f t="shared" si="53"/>
        <v>0</v>
      </c>
      <c r="R44" s="81">
        <f t="shared" si="54"/>
        <v>0</v>
      </c>
      <c r="S44" s="81">
        <f t="shared" si="55"/>
        <v>0</v>
      </c>
      <c r="T44" s="81">
        <f t="shared" si="56"/>
        <v>0</v>
      </c>
      <c r="U44" s="81">
        <f t="shared" si="57"/>
        <v>0</v>
      </c>
      <c r="V44" s="81">
        <f t="shared" si="58"/>
        <v>0</v>
      </c>
      <c r="W44" s="82">
        <f t="shared" si="59"/>
        <v>0</v>
      </c>
      <c r="X44" s="82">
        <f t="shared" si="60"/>
        <v>0</v>
      </c>
      <c r="Y44" s="81">
        <f t="shared" si="61"/>
        <v>0</v>
      </c>
      <c r="Z44" s="81">
        <f t="shared" si="62"/>
        <v>0</v>
      </c>
      <c r="AA44" s="81">
        <f t="shared" si="63"/>
        <v>0</v>
      </c>
      <c r="AB44" s="81">
        <f t="shared" si="64"/>
        <v>0</v>
      </c>
      <c r="AC44" s="81">
        <f t="shared" si="65"/>
        <v>0</v>
      </c>
      <c r="AD44" s="81">
        <f t="shared" si="66"/>
        <v>0</v>
      </c>
      <c r="AE44" s="81">
        <f t="shared" si="67"/>
        <v>0</v>
      </c>
      <c r="AF44" s="81">
        <f t="shared" si="68"/>
        <v>0</v>
      </c>
      <c r="AG44" s="81">
        <f t="shared" si="69"/>
        <v>0</v>
      </c>
      <c r="AH44" s="81">
        <f t="shared" si="70"/>
        <v>0</v>
      </c>
      <c r="AI44" s="81">
        <f t="shared" si="71"/>
        <v>0</v>
      </c>
      <c r="AJ44" s="81">
        <f t="shared" si="72"/>
        <v>0</v>
      </c>
      <c r="AK44" s="81">
        <f t="shared" si="73"/>
        <v>0</v>
      </c>
      <c r="AL44" s="81">
        <f t="shared" si="74"/>
        <v>0</v>
      </c>
      <c r="AM44" s="83">
        <f t="shared" si="40"/>
        <v>0</v>
      </c>
      <c r="AN44" s="98">
        <f t="shared" si="3"/>
        <v>0</v>
      </c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</row>
    <row r="45" spans="1:114" ht="30" hidden="1" customHeight="1" x14ac:dyDescent="0.2">
      <c r="A45" s="76"/>
      <c r="B45" s="87"/>
      <c r="C45" s="87"/>
      <c r="D45" s="89"/>
      <c r="E45" s="106"/>
      <c r="F45" s="80">
        <f t="shared" si="42"/>
        <v>0</v>
      </c>
      <c r="G45" s="81">
        <f t="shared" si="43"/>
        <v>0</v>
      </c>
      <c r="H45" s="81">
        <f t="shared" si="44"/>
        <v>0</v>
      </c>
      <c r="I45" s="81">
        <f t="shared" si="45"/>
        <v>0</v>
      </c>
      <c r="J45" s="81">
        <f t="shared" si="46"/>
        <v>0</v>
      </c>
      <c r="K45" s="82">
        <f t="shared" si="47"/>
        <v>0</v>
      </c>
      <c r="L45" s="82">
        <f t="shared" si="48"/>
        <v>0</v>
      </c>
      <c r="M45" s="81">
        <f t="shared" si="49"/>
        <v>0</v>
      </c>
      <c r="N45" s="82">
        <f t="shared" si="50"/>
        <v>0</v>
      </c>
      <c r="O45" s="82">
        <f t="shared" si="51"/>
        <v>0</v>
      </c>
      <c r="P45" s="81">
        <f t="shared" si="52"/>
        <v>0</v>
      </c>
      <c r="Q45" s="81">
        <f t="shared" si="53"/>
        <v>0</v>
      </c>
      <c r="R45" s="81">
        <f t="shared" si="54"/>
        <v>0</v>
      </c>
      <c r="S45" s="81">
        <f t="shared" si="55"/>
        <v>0</v>
      </c>
      <c r="T45" s="81">
        <f t="shared" si="56"/>
        <v>0</v>
      </c>
      <c r="U45" s="81">
        <f t="shared" si="57"/>
        <v>0</v>
      </c>
      <c r="V45" s="81">
        <f t="shared" si="58"/>
        <v>0</v>
      </c>
      <c r="W45" s="82">
        <f t="shared" si="59"/>
        <v>0</v>
      </c>
      <c r="X45" s="82">
        <f t="shared" si="60"/>
        <v>0</v>
      </c>
      <c r="Y45" s="81">
        <f t="shared" si="61"/>
        <v>0</v>
      </c>
      <c r="Z45" s="81">
        <f t="shared" si="62"/>
        <v>0</v>
      </c>
      <c r="AA45" s="81">
        <f t="shared" si="63"/>
        <v>0</v>
      </c>
      <c r="AB45" s="81">
        <f t="shared" si="64"/>
        <v>0</v>
      </c>
      <c r="AC45" s="81">
        <f t="shared" si="65"/>
        <v>0</v>
      </c>
      <c r="AD45" s="81">
        <f t="shared" si="66"/>
        <v>0</v>
      </c>
      <c r="AE45" s="81">
        <f t="shared" si="67"/>
        <v>0</v>
      </c>
      <c r="AF45" s="81">
        <f t="shared" si="68"/>
        <v>0</v>
      </c>
      <c r="AG45" s="81">
        <f t="shared" si="69"/>
        <v>0</v>
      </c>
      <c r="AH45" s="81">
        <f t="shared" si="70"/>
        <v>0</v>
      </c>
      <c r="AI45" s="81">
        <f t="shared" si="71"/>
        <v>0</v>
      </c>
      <c r="AJ45" s="81">
        <f t="shared" si="72"/>
        <v>0</v>
      </c>
      <c r="AK45" s="81">
        <f t="shared" si="73"/>
        <v>0</v>
      </c>
      <c r="AL45" s="81">
        <f t="shared" si="74"/>
        <v>0</v>
      </c>
      <c r="AM45" s="83">
        <f t="shared" si="40"/>
        <v>0</v>
      </c>
      <c r="AN45" s="98">
        <f t="shared" si="3"/>
        <v>0</v>
      </c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</row>
    <row r="46" spans="1:114" ht="30" hidden="1" customHeight="1" x14ac:dyDescent="0.2">
      <c r="A46" s="76"/>
      <c r="B46" s="87"/>
      <c r="C46" s="87"/>
      <c r="D46" s="89"/>
      <c r="E46" s="106"/>
      <c r="F46" s="80">
        <f t="shared" si="42"/>
        <v>0</v>
      </c>
      <c r="G46" s="81">
        <f t="shared" si="43"/>
        <v>0</v>
      </c>
      <c r="H46" s="81">
        <f t="shared" si="44"/>
        <v>0</v>
      </c>
      <c r="I46" s="81">
        <f t="shared" si="45"/>
        <v>0</v>
      </c>
      <c r="J46" s="81">
        <f t="shared" si="46"/>
        <v>0</v>
      </c>
      <c r="K46" s="82">
        <f t="shared" si="47"/>
        <v>0</v>
      </c>
      <c r="L46" s="82">
        <f t="shared" si="48"/>
        <v>0</v>
      </c>
      <c r="M46" s="81">
        <f t="shared" si="49"/>
        <v>0</v>
      </c>
      <c r="N46" s="82">
        <f t="shared" si="50"/>
        <v>0</v>
      </c>
      <c r="O46" s="82">
        <f t="shared" si="51"/>
        <v>0</v>
      </c>
      <c r="P46" s="81">
        <f t="shared" si="52"/>
        <v>0</v>
      </c>
      <c r="Q46" s="81">
        <f t="shared" si="53"/>
        <v>0</v>
      </c>
      <c r="R46" s="81">
        <f t="shared" si="54"/>
        <v>0</v>
      </c>
      <c r="S46" s="81">
        <f t="shared" si="55"/>
        <v>0</v>
      </c>
      <c r="T46" s="81">
        <f t="shared" si="56"/>
        <v>0</v>
      </c>
      <c r="U46" s="81">
        <f t="shared" si="57"/>
        <v>0</v>
      </c>
      <c r="V46" s="81">
        <f t="shared" si="58"/>
        <v>0</v>
      </c>
      <c r="W46" s="82">
        <f t="shared" si="59"/>
        <v>0</v>
      </c>
      <c r="X46" s="82">
        <f t="shared" si="60"/>
        <v>0</v>
      </c>
      <c r="Y46" s="81">
        <f t="shared" si="61"/>
        <v>0</v>
      </c>
      <c r="Z46" s="81">
        <f t="shared" si="62"/>
        <v>0</v>
      </c>
      <c r="AA46" s="81">
        <f t="shared" si="63"/>
        <v>0</v>
      </c>
      <c r="AB46" s="81">
        <f t="shared" si="64"/>
        <v>0</v>
      </c>
      <c r="AC46" s="81">
        <f t="shared" si="65"/>
        <v>0</v>
      </c>
      <c r="AD46" s="81">
        <f t="shared" si="66"/>
        <v>0</v>
      </c>
      <c r="AE46" s="81">
        <f t="shared" si="67"/>
        <v>0</v>
      </c>
      <c r="AF46" s="81">
        <f t="shared" si="68"/>
        <v>0</v>
      </c>
      <c r="AG46" s="81">
        <f t="shared" si="69"/>
        <v>0</v>
      </c>
      <c r="AH46" s="81">
        <f t="shared" si="70"/>
        <v>0</v>
      </c>
      <c r="AI46" s="81">
        <f t="shared" si="71"/>
        <v>0</v>
      </c>
      <c r="AJ46" s="81">
        <f t="shared" si="72"/>
        <v>0</v>
      </c>
      <c r="AK46" s="81">
        <f t="shared" si="73"/>
        <v>0</v>
      </c>
      <c r="AL46" s="81">
        <f t="shared" si="74"/>
        <v>0</v>
      </c>
      <c r="AM46" s="83">
        <f t="shared" si="40"/>
        <v>0</v>
      </c>
      <c r="AN46" s="98">
        <f t="shared" si="3"/>
        <v>0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</row>
    <row r="47" spans="1:114" ht="16.149999999999999" customHeight="1" x14ac:dyDescent="0.2">
      <c r="A47" s="107" t="s">
        <v>45</v>
      </c>
      <c r="B47" s="108"/>
      <c r="C47" s="109"/>
      <c r="D47" s="109"/>
      <c r="E47" s="110">
        <f>E13+E21</f>
        <v>139029.25</v>
      </c>
      <c r="F47" s="110">
        <f t="shared" ref="F47:AM47" si="75">F13+F21</f>
        <v>37763.61</v>
      </c>
      <c r="G47" s="110">
        <f t="shared" si="75"/>
        <v>0</v>
      </c>
      <c r="H47" s="110">
        <f t="shared" ref="H47" si="76">H13+H21</f>
        <v>7556.53</v>
      </c>
      <c r="I47" s="110">
        <f t="shared" si="75"/>
        <v>0</v>
      </c>
      <c r="J47" s="110">
        <f t="shared" si="75"/>
        <v>798</v>
      </c>
      <c r="K47" s="110">
        <f t="shared" si="75"/>
        <v>0</v>
      </c>
      <c r="L47" s="110">
        <f t="shared" si="75"/>
        <v>0</v>
      </c>
      <c r="M47" s="110">
        <f t="shared" si="75"/>
        <v>7556.53</v>
      </c>
      <c r="N47" s="110">
        <f t="shared" si="75"/>
        <v>0</v>
      </c>
      <c r="O47" s="110">
        <f t="shared" si="75"/>
        <v>25676.98</v>
      </c>
      <c r="P47" s="110">
        <f t="shared" si="75"/>
        <v>0</v>
      </c>
      <c r="Q47" s="110">
        <f t="shared" si="75"/>
        <v>334</v>
      </c>
      <c r="R47" s="110">
        <f t="shared" ref="R47" si="77">R13+R21</f>
        <v>500</v>
      </c>
      <c r="S47" s="110">
        <f t="shared" si="75"/>
        <v>15801.07</v>
      </c>
      <c r="T47" s="110">
        <f t="shared" si="75"/>
        <v>13643.69</v>
      </c>
      <c r="U47" s="110">
        <f t="shared" si="75"/>
        <v>3295.28</v>
      </c>
      <c r="V47" s="110">
        <f t="shared" si="75"/>
        <v>15103.56</v>
      </c>
      <c r="W47" s="110">
        <f t="shared" si="75"/>
        <v>0</v>
      </c>
      <c r="X47" s="110">
        <f t="shared" si="75"/>
        <v>0</v>
      </c>
      <c r="Y47" s="110">
        <f t="shared" si="75"/>
        <v>0</v>
      </c>
      <c r="Z47" s="110">
        <f t="shared" si="75"/>
        <v>0</v>
      </c>
      <c r="AA47" s="110">
        <f t="shared" ref="AA47:AL47" si="78">AA13+AA21</f>
        <v>0</v>
      </c>
      <c r="AB47" s="110">
        <f t="shared" si="78"/>
        <v>0</v>
      </c>
      <c r="AC47" s="110">
        <f t="shared" si="78"/>
        <v>0</v>
      </c>
      <c r="AD47" s="110">
        <f t="shared" si="78"/>
        <v>0</v>
      </c>
      <c r="AE47" s="110">
        <f t="shared" si="78"/>
        <v>0</v>
      </c>
      <c r="AF47" s="110">
        <f t="shared" si="78"/>
        <v>6000</v>
      </c>
      <c r="AG47" s="110">
        <f t="shared" si="78"/>
        <v>5000</v>
      </c>
      <c r="AH47" s="110">
        <f t="shared" si="78"/>
        <v>0</v>
      </c>
      <c r="AI47" s="110">
        <f t="shared" si="78"/>
        <v>0</v>
      </c>
      <c r="AJ47" s="110">
        <f t="shared" si="78"/>
        <v>0</v>
      </c>
      <c r="AK47" s="110">
        <f t="shared" si="78"/>
        <v>0</v>
      </c>
      <c r="AL47" s="110">
        <f t="shared" si="78"/>
        <v>0</v>
      </c>
      <c r="AM47" s="111">
        <f t="shared" si="75"/>
        <v>139029.25</v>
      </c>
      <c r="AN47" s="98">
        <f t="shared" si="3"/>
        <v>0</v>
      </c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</row>
    <row r="48" spans="1:114" s="123" customFormat="1" ht="8.4499999999999993" customHeight="1" x14ac:dyDescent="0.2">
      <c r="A48" s="112"/>
      <c r="B48" s="113"/>
      <c r="C48" s="112"/>
      <c r="D48" s="114"/>
      <c r="E48" s="115"/>
      <c r="F48" s="116"/>
      <c r="G48" s="116"/>
      <c r="H48" s="116"/>
      <c r="I48" s="116"/>
      <c r="J48" s="116"/>
      <c r="K48" s="117"/>
      <c r="L48" s="117"/>
      <c r="M48" s="116"/>
      <c r="N48" s="117"/>
      <c r="O48" s="118"/>
      <c r="P48" s="116"/>
      <c r="Q48" s="116"/>
      <c r="R48" s="116"/>
      <c r="S48" s="116"/>
      <c r="T48" s="116"/>
      <c r="U48" s="116"/>
      <c r="V48" s="119"/>
      <c r="W48" s="117"/>
      <c r="X48" s="117"/>
      <c r="Y48" s="116"/>
      <c r="Z48" s="116"/>
      <c r="AA48" s="116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1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</row>
    <row r="49" spans="1:114" ht="16.149999999999999" customHeight="1" x14ac:dyDescent="0.2">
      <c r="A49" s="241" t="s">
        <v>107</v>
      </c>
      <c r="B49" s="242"/>
      <c r="C49" s="124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</row>
    <row r="50" spans="1:114" ht="30" customHeight="1" x14ac:dyDescent="0.2">
      <c r="A50" s="76" t="s">
        <v>178</v>
      </c>
      <c r="B50" s="87" t="s">
        <v>11</v>
      </c>
      <c r="C50" s="87" t="s">
        <v>13</v>
      </c>
      <c r="D50" s="89" t="s">
        <v>181</v>
      </c>
      <c r="E50" s="106">
        <v>17968</v>
      </c>
      <c r="F50" s="80">
        <f>E50*$F$67</f>
        <v>7129.7</v>
      </c>
      <c r="G50" s="81">
        <f t="shared" ref="G50:G57" si="79">E50*$F$68</f>
        <v>0</v>
      </c>
      <c r="H50" s="81">
        <f t="shared" ref="H50:H57" si="80">E50*$F$69</f>
        <v>1426.66</v>
      </c>
      <c r="I50" s="81">
        <f t="shared" ref="I50:I57" si="81">E50*$F$70</f>
        <v>0</v>
      </c>
      <c r="J50" s="81">
        <f t="shared" ref="J50:J57" si="82">E50*$F$71</f>
        <v>0</v>
      </c>
      <c r="K50" s="82">
        <f t="shared" ref="K50:K57" si="83">E50*$F$72</f>
        <v>0</v>
      </c>
      <c r="L50" s="82">
        <f t="shared" ref="L50:L57" si="84">E50*$F$73</f>
        <v>0</v>
      </c>
      <c r="M50" s="81">
        <f t="shared" ref="M50:M57" si="85">E50*$F$74</f>
        <v>1426.66</v>
      </c>
      <c r="N50" s="82">
        <f t="shared" ref="N50:N57" si="86">E50*$F$75</f>
        <v>0</v>
      </c>
      <c r="O50" s="82">
        <f t="shared" ref="O50:O57" si="87">E50*$F$76</f>
        <v>4847.7700000000004</v>
      </c>
      <c r="P50" s="81">
        <f t="shared" ref="P50:P57" si="88">E50*$F$77</f>
        <v>0</v>
      </c>
      <c r="Q50" s="81">
        <f>E50*$F$78</f>
        <v>0</v>
      </c>
      <c r="R50" s="81">
        <f t="shared" ref="R50:R57" si="89">E50*$F$79</f>
        <v>0</v>
      </c>
      <c r="S50" s="81">
        <f t="shared" ref="S50:S57" si="90">E50*$F$80</f>
        <v>0</v>
      </c>
      <c r="T50" s="81">
        <f t="shared" ref="T50:T57" si="91">E50*$F$81</f>
        <v>285.69</v>
      </c>
      <c r="U50" s="81">
        <f t="shared" ref="U50:U57" si="92">E50*$F$82</f>
        <v>0</v>
      </c>
      <c r="V50" s="81">
        <f t="shared" ref="V50:V57" si="93">E50*$F$83</f>
        <v>2851.52</v>
      </c>
      <c r="W50" s="82">
        <f t="shared" ref="W50:W57" si="94">E50*$F$84</f>
        <v>0</v>
      </c>
      <c r="X50" s="82">
        <f t="shared" ref="X50:X57" si="95">E50*$F$85</f>
        <v>0</v>
      </c>
      <c r="Y50" s="81">
        <f t="shared" ref="Y50:Y57" si="96">E50*$F$86</f>
        <v>0</v>
      </c>
      <c r="Z50" s="81">
        <f t="shared" ref="Z50:Z57" si="97">E50*$F$87</f>
        <v>0</v>
      </c>
      <c r="AA50" s="81">
        <f t="shared" ref="AA50:AA57" si="98">E50*$F$88</f>
        <v>0</v>
      </c>
      <c r="AB50" s="81">
        <f t="shared" ref="AB50:AB57" si="99">E50*$F$89</f>
        <v>0</v>
      </c>
      <c r="AC50" s="81">
        <f t="shared" ref="AC50:AC57" si="100">E50*$F$90</f>
        <v>0</v>
      </c>
      <c r="AD50" s="81">
        <f t="shared" ref="AD50:AD57" si="101">E50*$F$91</f>
        <v>0</v>
      </c>
      <c r="AE50" s="81">
        <f t="shared" ref="AE50:AE57" si="102">E50*$F$92</f>
        <v>0</v>
      </c>
      <c r="AF50" s="81">
        <f t="shared" ref="AF50:AF57" si="103">E50*$F$93</f>
        <v>0</v>
      </c>
      <c r="AG50" s="81">
        <f t="shared" ref="AG50:AG57" si="104">E50*$F$94</f>
        <v>0</v>
      </c>
      <c r="AH50" s="81">
        <f t="shared" ref="AH50:AH57" si="105">E50*$F$95</f>
        <v>0</v>
      </c>
      <c r="AI50" s="81">
        <f t="shared" ref="AI50:AI57" si="106">E50*$F$96</f>
        <v>0</v>
      </c>
      <c r="AJ50" s="81">
        <f t="shared" ref="AJ50:AJ57" si="107">E50*$F$97</f>
        <v>0</v>
      </c>
      <c r="AK50" s="81">
        <f t="shared" ref="AK50:AK57" si="108">E50*$F$98</f>
        <v>0</v>
      </c>
      <c r="AL50" s="81">
        <f t="shared" ref="AL50:AL57" si="109">E50*$F$99</f>
        <v>0</v>
      </c>
      <c r="AM50" s="83">
        <f>SUM(F50:AL50)</f>
        <v>17968</v>
      </c>
      <c r="AN50" s="98">
        <f t="shared" ref="AN50:AN58" si="110">E50-AM50</f>
        <v>0</v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</row>
    <row r="51" spans="1:114" ht="30" customHeight="1" x14ac:dyDescent="0.2">
      <c r="A51" s="76" t="s">
        <v>179</v>
      </c>
      <c r="B51" s="87" t="s">
        <v>11</v>
      </c>
      <c r="C51" s="87" t="s">
        <v>143</v>
      </c>
      <c r="D51" s="89" t="s">
        <v>181</v>
      </c>
      <c r="E51" s="106">
        <v>3351</v>
      </c>
      <c r="F51" s="80">
        <f t="shared" ref="F51:F57" si="111">E51*$F$67</f>
        <v>1329.68</v>
      </c>
      <c r="G51" s="81">
        <f t="shared" si="79"/>
        <v>0</v>
      </c>
      <c r="H51" s="81">
        <f t="shared" si="80"/>
        <v>266.07</v>
      </c>
      <c r="I51" s="81">
        <f t="shared" si="81"/>
        <v>0</v>
      </c>
      <c r="J51" s="81">
        <f t="shared" si="82"/>
        <v>0</v>
      </c>
      <c r="K51" s="82">
        <f t="shared" si="83"/>
        <v>0</v>
      </c>
      <c r="L51" s="82">
        <f t="shared" si="84"/>
        <v>0</v>
      </c>
      <c r="M51" s="81">
        <f t="shared" si="85"/>
        <v>266.07</v>
      </c>
      <c r="N51" s="82">
        <f t="shared" si="86"/>
        <v>0</v>
      </c>
      <c r="O51" s="82">
        <f t="shared" si="87"/>
        <v>904.1</v>
      </c>
      <c r="P51" s="81">
        <f t="shared" si="88"/>
        <v>0</v>
      </c>
      <c r="Q51" s="81">
        <f>E51*$F$78</f>
        <v>0</v>
      </c>
      <c r="R51" s="81">
        <f t="shared" si="89"/>
        <v>0</v>
      </c>
      <c r="S51" s="81">
        <f t="shared" si="90"/>
        <v>0</v>
      </c>
      <c r="T51" s="81">
        <f t="shared" si="91"/>
        <v>53.28</v>
      </c>
      <c r="U51" s="81">
        <f t="shared" si="92"/>
        <v>0</v>
      </c>
      <c r="V51" s="81">
        <f t="shared" si="93"/>
        <v>531.79999999999995</v>
      </c>
      <c r="W51" s="82">
        <f t="shared" si="94"/>
        <v>0</v>
      </c>
      <c r="X51" s="82">
        <f t="shared" si="95"/>
        <v>0</v>
      </c>
      <c r="Y51" s="81">
        <f t="shared" si="96"/>
        <v>0</v>
      </c>
      <c r="Z51" s="81">
        <f t="shared" si="97"/>
        <v>0</v>
      </c>
      <c r="AA51" s="81">
        <f t="shared" si="98"/>
        <v>0</v>
      </c>
      <c r="AB51" s="81">
        <f t="shared" si="99"/>
        <v>0</v>
      </c>
      <c r="AC51" s="81">
        <f t="shared" si="100"/>
        <v>0</v>
      </c>
      <c r="AD51" s="81">
        <f t="shared" si="101"/>
        <v>0</v>
      </c>
      <c r="AE51" s="81">
        <f t="shared" si="102"/>
        <v>0</v>
      </c>
      <c r="AF51" s="81">
        <f t="shared" si="103"/>
        <v>0</v>
      </c>
      <c r="AG51" s="81">
        <f t="shared" si="104"/>
        <v>0</v>
      </c>
      <c r="AH51" s="81">
        <f t="shared" si="105"/>
        <v>0</v>
      </c>
      <c r="AI51" s="81">
        <f t="shared" si="106"/>
        <v>0</v>
      </c>
      <c r="AJ51" s="81">
        <f t="shared" si="107"/>
        <v>0</v>
      </c>
      <c r="AK51" s="81">
        <f t="shared" si="108"/>
        <v>0</v>
      </c>
      <c r="AL51" s="81">
        <f t="shared" si="109"/>
        <v>0</v>
      </c>
      <c r="AM51" s="83">
        <f t="shared" ref="AM51:AM57" si="112">SUM(F51:AL51)</f>
        <v>3351</v>
      </c>
      <c r="AN51" s="98">
        <f t="shared" si="110"/>
        <v>0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</row>
    <row r="52" spans="1:114" ht="30" hidden="1" customHeight="1" x14ac:dyDescent="0.2">
      <c r="A52" s="76" t="s">
        <v>46</v>
      </c>
      <c r="B52" s="87" t="s">
        <v>47</v>
      </c>
      <c r="C52" s="127"/>
      <c r="D52" s="89"/>
      <c r="E52" s="106"/>
      <c r="F52" s="80">
        <f t="shared" si="111"/>
        <v>0</v>
      </c>
      <c r="G52" s="81">
        <f t="shared" si="79"/>
        <v>0</v>
      </c>
      <c r="H52" s="81">
        <f t="shared" si="80"/>
        <v>0</v>
      </c>
      <c r="I52" s="81">
        <f t="shared" si="81"/>
        <v>0</v>
      </c>
      <c r="J52" s="81">
        <f t="shared" si="82"/>
        <v>0</v>
      </c>
      <c r="K52" s="82">
        <f t="shared" si="83"/>
        <v>0</v>
      </c>
      <c r="L52" s="82">
        <f t="shared" si="84"/>
        <v>0</v>
      </c>
      <c r="M52" s="81">
        <f t="shared" si="85"/>
        <v>0</v>
      </c>
      <c r="N52" s="82">
        <f t="shared" si="86"/>
        <v>0</v>
      </c>
      <c r="O52" s="82">
        <f t="shared" si="87"/>
        <v>0</v>
      </c>
      <c r="P52" s="81">
        <f t="shared" si="88"/>
        <v>0</v>
      </c>
      <c r="Q52" s="81">
        <f t="shared" ref="Q52:Q57" si="113">E52*$F$78</f>
        <v>0</v>
      </c>
      <c r="R52" s="81">
        <f t="shared" si="89"/>
        <v>0</v>
      </c>
      <c r="S52" s="81">
        <f t="shared" si="90"/>
        <v>0</v>
      </c>
      <c r="T52" s="81">
        <f t="shared" si="91"/>
        <v>0</v>
      </c>
      <c r="U52" s="81">
        <f t="shared" si="92"/>
        <v>0</v>
      </c>
      <c r="V52" s="81">
        <f t="shared" si="93"/>
        <v>0</v>
      </c>
      <c r="W52" s="82">
        <f t="shared" si="94"/>
        <v>0</v>
      </c>
      <c r="X52" s="82">
        <f t="shared" si="95"/>
        <v>0</v>
      </c>
      <c r="Y52" s="81">
        <f t="shared" si="96"/>
        <v>0</v>
      </c>
      <c r="Z52" s="81">
        <f t="shared" si="97"/>
        <v>0</v>
      </c>
      <c r="AA52" s="81">
        <f t="shared" si="98"/>
        <v>0</v>
      </c>
      <c r="AB52" s="81">
        <f t="shared" si="99"/>
        <v>0</v>
      </c>
      <c r="AC52" s="81">
        <f t="shared" si="100"/>
        <v>0</v>
      </c>
      <c r="AD52" s="81">
        <f t="shared" si="101"/>
        <v>0</v>
      </c>
      <c r="AE52" s="81">
        <f t="shared" si="102"/>
        <v>0</v>
      </c>
      <c r="AF52" s="81">
        <f t="shared" si="103"/>
        <v>0</v>
      </c>
      <c r="AG52" s="81">
        <f t="shared" si="104"/>
        <v>0</v>
      </c>
      <c r="AH52" s="81">
        <f t="shared" si="105"/>
        <v>0</v>
      </c>
      <c r="AI52" s="81">
        <f t="shared" si="106"/>
        <v>0</v>
      </c>
      <c r="AJ52" s="81">
        <f t="shared" si="107"/>
        <v>0</v>
      </c>
      <c r="AK52" s="81">
        <f t="shared" si="108"/>
        <v>0</v>
      </c>
      <c r="AL52" s="81">
        <f t="shared" si="109"/>
        <v>0</v>
      </c>
      <c r="AM52" s="83">
        <f t="shared" si="112"/>
        <v>0</v>
      </c>
      <c r="AN52" s="98">
        <f t="shared" si="110"/>
        <v>0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</row>
    <row r="53" spans="1:114" ht="30" customHeight="1" x14ac:dyDescent="0.2">
      <c r="A53" s="76" t="s">
        <v>48</v>
      </c>
      <c r="B53" s="87" t="s">
        <v>11</v>
      </c>
      <c r="C53" s="87" t="s">
        <v>143</v>
      </c>
      <c r="D53" s="89" t="s">
        <v>181</v>
      </c>
      <c r="E53" s="106">
        <v>45285</v>
      </c>
      <c r="F53" s="80">
        <f t="shared" si="111"/>
        <v>17969.09</v>
      </c>
      <c r="G53" s="81">
        <f t="shared" si="79"/>
        <v>0</v>
      </c>
      <c r="H53" s="81">
        <f t="shared" si="80"/>
        <v>3595.63</v>
      </c>
      <c r="I53" s="81">
        <f t="shared" si="81"/>
        <v>0</v>
      </c>
      <c r="J53" s="81">
        <f t="shared" si="82"/>
        <v>0</v>
      </c>
      <c r="K53" s="82">
        <f t="shared" si="83"/>
        <v>0</v>
      </c>
      <c r="L53" s="82">
        <f t="shared" si="84"/>
        <v>0</v>
      </c>
      <c r="M53" s="81">
        <f t="shared" si="85"/>
        <v>3595.63</v>
      </c>
      <c r="N53" s="82">
        <f t="shared" si="86"/>
        <v>0</v>
      </c>
      <c r="O53" s="82">
        <f t="shared" si="87"/>
        <v>12217.89</v>
      </c>
      <c r="P53" s="81">
        <f t="shared" si="88"/>
        <v>0</v>
      </c>
      <c r="Q53" s="81">
        <f t="shared" si="113"/>
        <v>0</v>
      </c>
      <c r="R53" s="81">
        <f t="shared" si="89"/>
        <v>0</v>
      </c>
      <c r="S53" s="81">
        <f t="shared" si="90"/>
        <v>0</v>
      </c>
      <c r="T53" s="81">
        <f t="shared" si="91"/>
        <v>720.03</v>
      </c>
      <c r="U53" s="81">
        <f t="shared" si="92"/>
        <v>0</v>
      </c>
      <c r="V53" s="81">
        <f t="shared" si="93"/>
        <v>7186.73</v>
      </c>
      <c r="W53" s="82">
        <f t="shared" si="94"/>
        <v>0</v>
      </c>
      <c r="X53" s="82">
        <f t="shared" si="95"/>
        <v>0</v>
      </c>
      <c r="Y53" s="81">
        <f t="shared" si="96"/>
        <v>0</v>
      </c>
      <c r="Z53" s="81">
        <f t="shared" si="97"/>
        <v>0</v>
      </c>
      <c r="AA53" s="81">
        <f t="shared" si="98"/>
        <v>0</v>
      </c>
      <c r="AB53" s="81">
        <f t="shared" si="99"/>
        <v>0</v>
      </c>
      <c r="AC53" s="81">
        <f t="shared" si="100"/>
        <v>0</v>
      </c>
      <c r="AD53" s="81">
        <f t="shared" si="101"/>
        <v>0</v>
      </c>
      <c r="AE53" s="81">
        <f t="shared" si="102"/>
        <v>0</v>
      </c>
      <c r="AF53" s="81">
        <f t="shared" si="103"/>
        <v>0</v>
      </c>
      <c r="AG53" s="81">
        <f t="shared" si="104"/>
        <v>0</v>
      </c>
      <c r="AH53" s="81">
        <f t="shared" si="105"/>
        <v>0</v>
      </c>
      <c r="AI53" s="81">
        <f t="shared" si="106"/>
        <v>0</v>
      </c>
      <c r="AJ53" s="81">
        <f t="shared" si="107"/>
        <v>0</v>
      </c>
      <c r="AK53" s="81">
        <f t="shared" si="108"/>
        <v>0</v>
      </c>
      <c r="AL53" s="81">
        <f t="shared" si="109"/>
        <v>0</v>
      </c>
      <c r="AM53" s="83">
        <f t="shared" si="112"/>
        <v>45285</v>
      </c>
      <c r="AN53" s="98">
        <f t="shared" si="110"/>
        <v>0</v>
      </c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</row>
    <row r="54" spans="1:114" ht="30" hidden="1" customHeight="1" x14ac:dyDescent="0.2">
      <c r="A54" s="76" t="s">
        <v>100</v>
      </c>
      <c r="B54" s="87" t="s">
        <v>11</v>
      </c>
      <c r="C54" s="87"/>
      <c r="D54" s="89"/>
      <c r="E54" s="106"/>
      <c r="F54" s="80">
        <f t="shared" si="111"/>
        <v>0</v>
      </c>
      <c r="G54" s="81">
        <f t="shared" si="79"/>
        <v>0</v>
      </c>
      <c r="H54" s="81">
        <f t="shared" si="80"/>
        <v>0</v>
      </c>
      <c r="I54" s="81">
        <f t="shared" si="81"/>
        <v>0</v>
      </c>
      <c r="J54" s="81">
        <f t="shared" si="82"/>
        <v>0</v>
      </c>
      <c r="K54" s="82">
        <f t="shared" si="83"/>
        <v>0</v>
      </c>
      <c r="L54" s="82">
        <f t="shared" si="84"/>
        <v>0</v>
      </c>
      <c r="M54" s="81">
        <f t="shared" si="85"/>
        <v>0</v>
      </c>
      <c r="N54" s="82">
        <f t="shared" si="86"/>
        <v>0</v>
      </c>
      <c r="O54" s="82">
        <f t="shared" si="87"/>
        <v>0</v>
      </c>
      <c r="P54" s="81">
        <f t="shared" si="88"/>
        <v>0</v>
      </c>
      <c r="Q54" s="81">
        <f t="shared" si="113"/>
        <v>0</v>
      </c>
      <c r="R54" s="81">
        <f t="shared" si="89"/>
        <v>0</v>
      </c>
      <c r="S54" s="81">
        <f t="shared" si="90"/>
        <v>0</v>
      </c>
      <c r="T54" s="81">
        <f t="shared" si="91"/>
        <v>0</v>
      </c>
      <c r="U54" s="81">
        <f t="shared" si="92"/>
        <v>0</v>
      </c>
      <c r="V54" s="81">
        <f t="shared" si="93"/>
        <v>0</v>
      </c>
      <c r="W54" s="82">
        <f t="shared" si="94"/>
        <v>0</v>
      </c>
      <c r="X54" s="82">
        <f t="shared" si="95"/>
        <v>0</v>
      </c>
      <c r="Y54" s="81">
        <f t="shared" si="96"/>
        <v>0</v>
      </c>
      <c r="Z54" s="81">
        <f t="shared" si="97"/>
        <v>0</v>
      </c>
      <c r="AA54" s="81">
        <f t="shared" si="98"/>
        <v>0</v>
      </c>
      <c r="AB54" s="81">
        <f t="shared" si="99"/>
        <v>0</v>
      </c>
      <c r="AC54" s="81">
        <f t="shared" si="100"/>
        <v>0</v>
      </c>
      <c r="AD54" s="81">
        <f t="shared" si="101"/>
        <v>0</v>
      </c>
      <c r="AE54" s="81">
        <f t="shared" si="102"/>
        <v>0</v>
      </c>
      <c r="AF54" s="81">
        <f t="shared" si="103"/>
        <v>0</v>
      </c>
      <c r="AG54" s="81">
        <f t="shared" si="104"/>
        <v>0</v>
      </c>
      <c r="AH54" s="81">
        <f t="shared" si="105"/>
        <v>0</v>
      </c>
      <c r="AI54" s="81">
        <f t="shared" si="106"/>
        <v>0</v>
      </c>
      <c r="AJ54" s="81">
        <f t="shared" si="107"/>
        <v>0</v>
      </c>
      <c r="AK54" s="81">
        <f t="shared" si="108"/>
        <v>0</v>
      </c>
      <c r="AL54" s="81">
        <f t="shared" si="109"/>
        <v>0</v>
      </c>
      <c r="AM54" s="83">
        <f t="shared" si="112"/>
        <v>0</v>
      </c>
      <c r="AN54" s="98">
        <f t="shared" si="110"/>
        <v>0</v>
      </c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</row>
    <row r="55" spans="1:114" ht="30" hidden="1" customHeight="1" x14ac:dyDescent="0.2">
      <c r="A55" s="76"/>
      <c r="B55" s="87"/>
      <c r="C55" s="87"/>
      <c r="D55" s="89"/>
      <c r="E55" s="106"/>
      <c r="F55" s="80">
        <f t="shared" si="111"/>
        <v>0</v>
      </c>
      <c r="G55" s="81">
        <f t="shared" si="79"/>
        <v>0</v>
      </c>
      <c r="H55" s="81">
        <f t="shared" si="80"/>
        <v>0</v>
      </c>
      <c r="I55" s="81">
        <f t="shared" si="81"/>
        <v>0</v>
      </c>
      <c r="J55" s="81">
        <f t="shared" si="82"/>
        <v>0</v>
      </c>
      <c r="K55" s="82">
        <f t="shared" si="83"/>
        <v>0</v>
      </c>
      <c r="L55" s="82">
        <f t="shared" si="84"/>
        <v>0</v>
      </c>
      <c r="M55" s="81">
        <f t="shared" si="85"/>
        <v>0</v>
      </c>
      <c r="N55" s="82">
        <f t="shared" si="86"/>
        <v>0</v>
      </c>
      <c r="O55" s="82">
        <f t="shared" si="87"/>
        <v>0</v>
      </c>
      <c r="P55" s="81">
        <f t="shared" si="88"/>
        <v>0</v>
      </c>
      <c r="Q55" s="81">
        <f t="shared" si="113"/>
        <v>0</v>
      </c>
      <c r="R55" s="81">
        <f t="shared" si="89"/>
        <v>0</v>
      </c>
      <c r="S55" s="81">
        <f t="shared" si="90"/>
        <v>0</v>
      </c>
      <c r="T55" s="81">
        <f t="shared" si="91"/>
        <v>0</v>
      </c>
      <c r="U55" s="81">
        <f t="shared" si="92"/>
        <v>0</v>
      </c>
      <c r="V55" s="81">
        <f t="shared" si="93"/>
        <v>0</v>
      </c>
      <c r="W55" s="82">
        <f t="shared" si="94"/>
        <v>0</v>
      </c>
      <c r="X55" s="82">
        <f t="shared" si="95"/>
        <v>0</v>
      </c>
      <c r="Y55" s="81">
        <f t="shared" si="96"/>
        <v>0</v>
      </c>
      <c r="Z55" s="81">
        <f t="shared" si="97"/>
        <v>0</v>
      </c>
      <c r="AA55" s="81">
        <f t="shared" si="98"/>
        <v>0</v>
      </c>
      <c r="AB55" s="81">
        <f t="shared" si="99"/>
        <v>0</v>
      </c>
      <c r="AC55" s="81">
        <f t="shared" si="100"/>
        <v>0</v>
      </c>
      <c r="AD55" s="81">
        <f t="shared" si="101"/>
        <v>0</v>
      </c>
      <c r="AE55" s="81">
        <f t="shared" si="102"/>
        <v>0</v>
      </c>
      <c r="AF55" s="81">
        <f t="shared" si="103"/>
        <v>0</v>
      </c>
      <c r="AG55" s="81">
        <f t="shared" si="104"/>
        <v>0</v>
      </c>
      <c r="AH55" s="81">
        <f t="shared" si="105"/>
        <v>0</v>
      </c>
      <c r="AI55" s="81">
        <f t="shared" si="106"/>
        <v>0</v>
      </c>
      <c r="AJ55" s="81">
        <f t="shared" si="107"/>
        <v>0</v>
      </c>
      <c r="AK55" s="81">
        <f t="shared" si="108"/>
        <v>0</v>
      </c>
      <c r="AL55" s="81">
        <f t="shared" si="109"/>
        <v>0</v>
      </c>
      <c r="AM55" s="83">
        <f t="shared" si="112"/>
        <v>0</v>
      </c>
      <c r="AN55" s="98">
        <f t="shared" si="110"/>
        <v>0</v>
      </c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</row>
    <row r="56" spans="1:114" ht="30" hidden="1" customHeight="1" x14ac:dyDescent="0.2">
      <c r="A56" s="76"/>
      <c r="B56" s="87"/>
      <c r="C56" s="87"/>
      <c r="D56" s="89"/>
      <c r="E56" s="106"/>
      <c r="F56" s="80">
        <f t="shared" si="111"/>
        <v>0</v>
      </c>
      <c r="G56" s="81">
        <f t="shared" si="79"/>
        <v>0</v>
      </c>
      <c r="H56" s="81">
        <f t="shared" si="80"/>
        <v>0</v>
      </c>
      <c r="I56" s="81">
        <f t="shared" si="81"/>
        <v>0</v>
      </c>
      <c r="J56" s="81">
        <f t="shared" si="82"/>
        <v>0</v>
      </c>
      <c r="K56" s="82">
        <f t="shared" si="83"/>
        <v>0</v>
      </c>
      <c r="L56" s="82">
        <f t="shared" si="84"/>
        <v>0</v>
      </c>
      <c r="M56" s="81">
        <f t="shared" si="85"/>
        <v>0</v>
      </c>
      <c r="N56" s="82">
        <f t="shared" si="86"/>
        <v>0</v>
      </c>
      <c r="O56" s="82">
        <f t="shared" si="87"/>
        <v>0</v>
      </c>
      <c r="P56" s="81">
        <f t="shared" si="88"/>
        <v>0</v>
      </c>
      <c r="Q56" s="81">
        <f t="shared" si="113"/>
        <v>0</v>
      </c>
      <c r="R56" s="81">
        <f t="shared" si="89"/>
        <v>0</v>
      </c>
      <c r="S56" s="81">
        <f t="shared" si="90"/>
        <v>0</v>
      </c>
      <c r="T56" s="81">
        <f t="shared" si="91"/>
        <v>0</v>
      </c>
      <c r="U56" s="81">
        <f t="shared" si="92"/>
        <v>0</v>
      </c>
      <c r="V56" s="81">
        <f t="shared" si="93"/>
        <v>0</v>
      </c>
      <c r="W56" s="82">
        <f t="shared" si="94"/>
        <v>0</v>
      </c>
      <c r="X56" s="82">
        <f t="shared" si="95"/>
        <v>0</v>
      </c>
      <c r="Y56" s="81">
        <f t="shared" si="96"/>
        <v>0</v>
      </c>
      <c r="Z56" s="81">
        <f t="shared" si="97"/>
        <v>0</v>
      </c>
      <c r="AA56" s="81">
        <f t="shared" si="98"/>
        <v>0</v>
      </c>
      <c r="AB56" s="81">
        <f t="shared" si="99"/>
        <v>0</v>
      </c>
      <c r="AC56" s="81">
        <f t="shared" si="100"/>
        <v>0</v>
      </c>
      <c r="AD56" s="81">
        <f t="shared" si="101"/>
        <v>0</v>
      </c>
      <c r="AE56" s="81">
        <f t="shared" si="102"/>
        <v>0</v>
      </c>
      <c r="AF56" s="81">
        <f t="shared" si="103"/>
        <v>0</v>
      </c>
      <c r="AG56" s="81">
        <f t="shared" si="104"/>
        <v>0</v>
      </c>
      <c r="AH56" s="81">
        <f t="shared" si="105"/>
        <v>0</v>
      </c>
      <c r="AI56" s="81">
        <f t="shared" si="106"/>
        <v>0</v>
      </c>
      <c r="AJ56" s="81">
        <f t="shared" si="107"/>
        <v>0</v>
      </c>
      <c r="AK56" s="81">
        <f t="shared" si="108"/>
        <v>0</v>
      </c>
      <c r="AL56" s="81">
        <f t="shared" si="109"/>
        <v>0</v>
      </c>
      <c r="AM56" s="83">
        <f t="shared" si="112"/>
        <v>0</v>
      </c>
      <c r="AN56" s="98">
        <f t="shared" si="110"/>
        <v>0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</row>
    <row r="57" spans="1:114" ht="30" hidden="1" customHeight="1" x14ac:dyDescent="0.2">
      <c r="A57" s="76"/>
      <c r="B57" s="87"/>
      <c r="C57" s="87"/>
      <c r="D57" s="89"/>
      <c r="E57" s="106"/>
      <c r="F57" s="80">
        <f t="shared" si="111"/>
        <v>0</v>
      </c>
      <c r="G57" s="81">
        <f t="shared" si="79"/>
        <v>0</v>
      </c>
      <c r="H57" s="81">
        <f t="shared" si="80"/>
        <v>0</v>
      </c>
      <c r="I57" s="81">
        <f t="shared" si="81"/>
        <v>0</v>
      </c>
      <c r="J57" s="81">
        <f t="shared" si="82"/>
        <v>0</v>
      </c>
      <c r="K57" s="82">
        <f t="shared" si="83"/>
        <v>0</v>
      </c>
      <c r="L57" s="82">
        <f t="shared" si="84"/>
        <v>0</v>
      </c>
      <c r="M57" s="81">
        <f t="shared" si="85"/>
        <v>0</v>
      </c>
      <c r="N57" s="82">
        <f t="shared" si="86"/>
        <v>0</v>
      </c>
      <c r="O57" s="82">
        <f t="shared" si="87"/>
        <v>0</v>
      </c>
      <c r="P57" s="81">
        <f t="shared" si="88"/>
        <v>0</v>
      </c>
      <c r="Q57" s="81">
        <f t="shared" si="113"/>
        <v>0</v>
      </c>
      <c r="R57" s="81">
        <f t="shared" si="89"/>
        <v>0</v>
      </c>
      <c r="S57" s="81">
        <f t="shared" si="90"/>
        <v>0</v>
      </c>
      <c r="T57" s="81">
        <f t="shared" si="91"/>
        <v>0</v>
      </c>
      <c r="U57" s="81">
        <f t="shared" si="92"/>
        <v>0</v>
      </c>
      <c r="V57" s="81">
        <f t="shared" si="93"/>
        <v>0</v>
      </c>
      <c r="W57" s="82">
        <f t="shared" si="94"/>
        <v>0</v>
      </c>
      <c r="X57" s="82">
        <f t="shared" si="95"/>
        <v>0</v>
      </c>
      <c r="Y57" s="81">
        <f t="shared" si="96"/>
        <v>0</v>
      </c>
      <c r="Z57" s="81">
        <f t="shared" si="97"/>
        <v>0</v>
      </c>
      <c r="AA57" s="81">
        <f t="shared" si="98"/>
        <v>0</v>
      </c>
      <c r="AB57" s="81">
        <f t="shared" si="99"/>
        <v>0</v>
      </c>
      <c r="AC57" s="81">
        <f t="shared" si="100"/>
        <v>0</v>
      </c>
      <c r="AD57" s="81">
        <f t="shared" si="101"/>
        <v>0</v>
      </c>
      <c r="AE57" s="81">
        <f t="shared" si="102"/>
        <v>0</v>
      </c>
      <c r="AF57" s="81">
        <f t="shared" si="103"/>
        <v>0</v>
      </c>
      <c r="AG57" s="81">
        <f t="shared" si="104"/>
        <v>0</v>
      </c>
      <c r="AH57" s="81">
        <f t="shared" si="105"/>
        <v>0</v>
      </c>
      <c r="AI57" s="81">
        <f t="shared" si="106"/>
        <v>0</v>
      </c>
      <c r="AJ57" s="81">
        <f t="shared" si="107"/>
        <v>0</v>
      </c>
      <c r="AK57" s="81">
        <f t="shared" si="108"/>
        <v>0</v>
      </c>
      <c r="AL57" s="81">
        <f t="shared" si="109"/>
        <v>0</v>
      </c>
      <c r="AM57" s="83">
        <f t="shared" si="112"/>
        <v>0</v>
      </c>
      <c r="AN57" s="98">
        <f t="shared" si="110"/>
        <v>0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</row>
    <row r="58" spans="1:114" ht="18" customHeight="1" x14ac:dyDescent="0.2">
      <c r="A58" s="234" t="s">
        <v>108</v>
      </c>
      <c r="B58" s="235"/>
      <c r="C58" s="236"/>
      <c r="D58" s="128"/>
      <c r="E58" s="129">
        <f>SUM(E50:E54)</f>
        <v>66604</v>
      </c>
      <c r="F58" s="129">
        <f>SUM(F50:F57)</f>
        <v>26428.47</v>
      </c>
      <c r="G58" s="129">
        <f t="shared" ref="G58:AL58" si="114">SUM(G50:G57)</f>
        <v>0</v>
      </c>
      <c r="H58" s="129">
        <f t="shared" ref="H58" si="115">SUM(H50:H57)</f>
        <v>5288.36</v>
      </c>
      <c r="I58" s="129">
        <f t="shared" si="114"/>
        <v>0</v>
      </c>
      <c r="J58" s="129">
        <f t="shared" si="114"/>
        <v>0</v>
      </c>
      <c r="K58" s="129">
        <f t="shared" si="114"/>
        <v>0</v>
      </c>
      <c r="L58" s="129">
        <f t="shared" si="114"/>
        <v>0</v>
      </c>
      <c r="M58" s="129">
        <f t="shared" si="114"/>
        <v>5288.36</v>
      </c>
      <c r="N58" s="129">
        <f t="shared" si="114"/>
        <v>0</v>
      </c>
      <c r="O58" s="129">
        <f t="shared" si="114"/>
        <v>17969.759999999998</v>
      </c>
      <c r="P58" s="129">
        <f t="shared" si="114"/>
        <v>0</v>
      </c>
      <c r="Q58" s="129">
        <f t="shared" si="114"/>
        <v>0</v>
      </c>
      <c r="R58" s="129">
        <f t="shared" ref="R58" si="116">SUM(R50:R57)</f>
        <v>0</v>
      </c>
      <c r="S58" s="129">
        <f t="shared" si="114"/>
        <v>0</v>
      </c>
      <c r="T58" s="129">
        <f t="shared" si="114"/>
        <v>1059</v>
      </c>
      <c r="U58" s="129">
        <f t="shared" si="114"/>
        <v>0</v>
      </c>
      <c r="V58" s="129">
        <f t="shared" si="114"/>
        <v>10570.05</v>
      </c>
      <c r="W58" s="129">
        <f t="shared" si="114"/>
        <v>0</v>
      </c>
      <c r="X58" s="129">
        <f t="shared" si="114"/>
        <v>0</v>
      </c>
      <c r="Y58" s="129">
        <f t="shared" si="114"/>
        <v>0</v>
      </c>
      <c r="Z58" s="129">
        <f t="shared" si="114"/>
        <v>0</v>
      </c>
      <c r="AA58" s="129">
        <f t="shared" si="114"/>
        <v>0</v>
      </c>
      <c r="AB58" s="129">
        <f t="shared" si="114"/>
        <v>0</v>
      </c>
      <c r="AC58" s="129">
        <f t="shared" si="114"/>
        <v>0</v>
      </c>
      <c r="AD58" s="129">
        <f t="shared" si="114"/>
        <v>0</v>
      </c>
      <c r="AE58" s="129">
        <f t="shared" si="114"/>
        <v>0</v>
      </c>
      <c r="AF58" s="129">
        <f t="shared" si="114"/>
        <v>0</v>
      </c>
      <c r="AG58" s="129">
        <f t="shared" si="114"/>
        <v>0</v>
      </c>
      <c r="AH58" s="129">
        <f t="shared" si="114"/>
        <v>0</v>
      </c>
      <c r="AI58" s="129">
        <f t="shared" si="114"/>
        <v>0</v>
      </c>
      <c r="AJ58" s="129">
        <f t="shared" si="114"/>
        <v>0</v>
      </c>
      <c r="AK58" s="129">
        <f t="shared" si="114"/>
        <v>0</v>
      </c>
      <c r="AL58" s="129">
        <f t="shared" si="114"/>
        <v>0</v>
      </c>
      <c r="AM58" s="130">
        <f>SUM(AM50:AM57)</f>
        <v>66604</v>
      </c>
      <c r="AN58" s="98">
        <f t="shared" si="110"/>
        <v>0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</row>
    <row r="59" spans="1:114" s="123" customFormat="1" ht="8.4499999999999993" customHeight="1" x14ac:dyDescent="0.2">
      <c r="A59" s="131"/>
      <c r="B59" s="131"/>
      <c r="C59" s="131"/>
      <c r="D59" s="131"/>
      <c r="E59" s="132"/>
      <c r="F59" s="132"/>
      <c r="G59" s="132"/>
      <c r="H59" s="132"/>
      <c r="I59" s="132"/>
      <c r="J59" s="132"/>
      <c r="K59" s="117"/>
      <c r="L59" s="117"/>
      <c r="M59" s="116"/>
      <c r="N59" s="117"/>
      <c r="O59" s="118"/>
      <c r="P59" s="132"/>
      <c r="Q59" s="132"/>
      <c r="R59" s="132"/>
      <c r="S59" s="116"/>
      <c r="T59" s="116"/>
      <c r="U59" s="132"/>
      <c r="V59" s="132"/>
      <c r="W59" s="117"/>
      <c r="X59" s="117"/>
      <c r="Y59" s="116"/>
      <c r="Z59" s="116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1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</row>
    <row r="60" spans="1:114" s="140" customFormat="1" ht="19.899999999999999" customHeight="1" x14ac:dyDescent="0.2">
      <c r="A60" s="133" t="s">
        <v>103</v>
      </c>
      <c r="B60" s="134"/>
      <c r="C60" s="135"/>
      <c r="D60" s="135"/>
      <c r="E60" s="136">
        <f t="shared" ref="E60:AA60" si="117">E58+E47</f>
        <v>205633.25</v>
      </c>
      <c r="F60" s="137">
        <f t="shared" si="117"/>
        <v>64192.08</v>
      </c>
      <c r="G60" s="138">
        <f t="shared" si="117"/>
        <v>0</v>
      </c>
      <c r="H60" s="138">
        <f t="shared" ref="H60" si="118">H58+H47</f>
        <v>12844.89</v>
      </c>
      <c r="I60" s="138">
        <f t="shared" si="117"/>
        <v>0</v>
      </c>
      <c r="J60" s="138">
        <f t="shared" si="117"/>
        <v>798</v>
      </c>
      <c r="K60" s="138">
        <f t="shared" si="117"/>
        <v>0</v>
      </c>
      <c r="L60" s="138">
        <f t="shared" si="117"/>
        <v>0</v>
      </c>
      <c r="M60" s="138">
        <f t="shared" si="117"/>
        <v>12844.89</v>
      </c>
      <c r="N60" s="138">
        <f t="shared" si="117"/>
        <v>0</v>
      </c>
      <c r="O60" s="138">
        <f t="shared" si="117"/>
        <v>43646.74</v>
      </c>
      <c r="P60" s="138">
        <f t="shared" si="117"/>
        <v>0</v>
      </c>
      <c r="Q60" s="138">
        <f t="shared" si="117"/>
        <v>334</v>
      </c>
      <c r="R60" s="138">
        <f t="shared" ref="R60" si="119">R58+R47</f>
        <v>500</v>
      </c>
      <c r="S60" s="138">
        <f t="shared" si="117"/>
        <v>15801.07</v>
      </c>
      <c r="T60" s="138">
        <f t="shared" si="117"/>
        <v>14702.69</v>
      </c>
      <c r="U60" s="138">
        <f t="shared" si="117"/>
        <v>3295.28</v>
      </c>
      <c r="V60" s="138">
        <f t="shared" si="117"/>
        <v>25673.61</v>
      </c>
      <c r="W60" s="138">
        <f t="shared" si="117"/>
        <v>0</v>
      </c>
      <c r="X60" s="138">
        <f t="shared" si="117"/>
        <v>0</v>
      </c>
      <c r="Y60" s="138">
        <f t="shared" si="117"/>
        <v>0</v>
      </c>
      <c r="Z60" s="138">
        <f t="shared" si="117"/>
        <v>0</v>
      </c>
      <c r="AA60" s="138">
        <f t="shared" si="117"/>
        <v>0</v>
      </c>
      <c r="AB60" s="138">
        <f t="shared" ref="AB60:AL60" si="120">AB58+AB47</f>
        <v>0</v>
      </c>
      <c r="AC60" s="138">
        <f t="shared" si="120"/>
        <v>0</v>
      </c>
      <c r="AD60" s="138">
        <f t="shared" si="120"/>
        <v>0</v>
      </c>
      <c r="AE60" s="138">
        <f t="shared" si="120"/>
        <v>0</v>
      </c>
      <c r="AF60" s="138">
        <f t="shared" si="120"/>
        <v>6000</v>
      </c>
      <c r="AG60" s="138">
        <f t="shared" si="120"/>
        <v>5000</v>
      </c>
      <c r="AH60" s="138">
        <f t="shared" si="120"/>
        <v>0</v>
      </c>
      <c r="AI60" s="138">
        <f t="shared" si="120"/>
        <v>0</v>
      </c>
      <c r="AJ60" s="138">
        <f t="shared" si="120"/>
        <v>0</v>
      </c>
      <c r="AK60" s="138">
        <f t="shared" si="120"/>
        <v>0</v>
      </c>
      <c r="AL60" s="138">
        <f t="shared" si="120"/>
        <v>0</v>
      </c>
      <c r="AM60" s="139">
        <f>AM58+AM47</f>
        <v>205633.25</v>
      </c>
      <c r="AN60" s="98">
        <f>E60-AM60</f>
        <v>0</v>
      </c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</row>
    <row r="61" spans="1:114" s="85" customFormat="1" ht="19.899999999999999" customHeight="1" x14ac:dyDescent="0.2">
      <c r="A61" s="141" t="s">
        <v>104</v>
      </c>
      <c r="B61" s="142"/>
      <c r="C61" s="229">
        <v>43647</v>
      </c>
      <c r="D61" s="229">
        <v>44012</v>
      </c>
      <c r="E61" s="144">
        <v>193088.25</v>
      </c>
      <c r="F61" s="145">
        <v>65656.91</v>
      </c>
      <c r="G61" s="146">
        <v>0</v>
      </c>
      <c r="H61" s="146">
        <v>13121.6</v>
      </c>
      <c r="I61" s="146"/>
      <c r="J61" s="146">
        <v>771</v>
      </c>
      <c r="K61" s="147"/>
      <c r="L61" s="147"/>
      <c r="M61" s="146">
        <v>13121.6</v>
      </c>
      <c r="N61" s="147"/>
      <c r="O61" s="147">
        <v>42018.44</v>
      </c>
      <c r="P61" s="146">
        <v>0</v>
      </c>
      <c r="Q61" s="146">
        <v>334</v>
      </c>
      <c r="R61" s="146">
        <v>500</v>
      </c>
      <c r="S61" s="146">
        <v>15432.93</v>
      </c>
      <c r="T61" s="146">
        <v>2621.0700000000002</v>
      </c>
      <c r="U61" s="146">
        <v>2251.21</v>
      </c>
      <c r="V61" s="146">
        <v>26259.49</v>
      </c>
      <c r="W61" s="147">
        <v>0</v>
      </c>
      <c r="X61" s="147"/>
      <c r="Y61" s="146"/>
      <c r="Z61" s="146"/>
      <c r="AA61" s="146"/>
      <c r="AB61" s="146"/>
      <c r="AC61" s="146"/>
      <c r="AD61" s="146"/>
      <c r="AE61" s="146"/>
      <c r="AF61" s="146">
        <v>6000</v>
      </c>
      <c r="AG61" s="146">
        <v>5000</v>
      </c>
      <c r="AH61" s="146"/>
      <c r="AI61" s="146"/>
      <c r="AJ61" s="146"/>
      <c r="AK61" s="146"/>
      <c r="AL61" s="146"/>
      <c r="AM61" s="148">
        <f>SUM(F61:AL61)</f>
        <v>193088.25</v>
      </c>
      <c r="AN61" s="84">
        <f>E61-AM61</f>
        <v>0</v>
      </c>
    </row>
    <row r="62" spans="1:114" s="36" customFormat="1" ht="19.899999999999999" customHeight="1" x14ac:dyDescent="0.2">
      <c r="A62" s="149" t="s">
        <v>88</v>
      </c>
      <c r="B62" s="150"/>
      <c r="C62" s="149"/>
      <c r="D62" s="149"/>
      <c r="E62" s="151">
        <f>E60-E61</f>
        <v>12545</v>
      </c>
      <c r="F62" s="152">
        <f t="shared" ref="F62:AA62" si="121">F60-F61</f>
        <v>-1464.83</v>
      </c>
      <c r="G62" s="153">
        <f t="shared" si="121"/>
        <v>0</v>
      </c>
      <c r="H62" s="153">
        <f t="shared" ref="H62" si="122">H60-H61</f>
        <v>-276.70999999999998</v>
      </c>
      <c r="I62" s="153">
        <f t="shared" si="121"/>
        <v>0</v>
      </c>
      <c r="J62" s="153">
        <f t="shared" si="121"/>
        <v>27</v>
      </c>
      <c r="K62" s="153">
        <f t="shared" si="121"/>
        <v>0</v>
      </c>
      <c r="L62" s="153">
        <f t="shared" si="121"/>
        <v>0</v>
      </c>
      <c r="M62" s="153">
        <f t="shared" si="121"/>
        <v>-276.70999999999998</v>
      </c>
      <c r="N62" s="153">
        <f t="shared" si="121"/>
        <v>0</v>
      </c>
      <c r="O62" s="153">
        <f t="shared" si="121"/>
        <v>1628.3</v>
      </c>
      <c r="P62" s="153">
        <f t="shared" si="121"/>
        <v>0</v>
      </c>
      <c r="Q62" s="153">
        <f t="shared" si="121"/>
        <v>0</v>
      </c>
      <c r="R62" s="153">
        <f t="shared" ref="R62" si="123">R60-R61</f>
        <v>0</v>
      </c>
      <c r="S62" s="153">
        <f t="shared" si="121"/>
        <v>368.14</v>
      </c>
      <c r="T62" s="153">
        <f t="shared" si="121"/>
        <v>12081.62</v>
      </c>
      <c r="U62" s="153">
        <f t="shared" si="121"/>
        <v>1044.07</v>
      </c>
      <c r="V62" s="153">
        <f t="shared" si="121"/>
        <v>-585.88</v>
      </c>
      <c r="W62" s="153">
        <f t="shared" si="121"/>
        <v>0</v>
      </c>
      <c r="X62" s="153">
        <f t="shared" si="121"/>
        <v>0</v>
      </c>
      <c r="Y62" s="153">
        <f t="shared" si="121"/>
        <v>0</v>
      </c>
      <c r="Z62" s="153">
        <f t="shared" si="121"/>
        <v>0</v>
      </c>
      <c r="AA62" s="153">
        <f t="shared" si="121"/>
        <v>0</v>
      </c>
      <c r="AB62" s="153">
        <f t="shared" ref="AB62:AL62" si="124">AB60-AB61</f>
        <v>0</v>
      </c>
      <c r="AC62" s="153">
        <f t="shared" si="124"/>
        <v>0</v>
      </c>
      <c r="AD62" s="153">
        <f t="shared" si="124"/>
        <v>0</v>
      </c>
      <c r="AE62" s="153">
        <f t="shared" si="124"/>
        <v>0</v>
      </c>
      <c r="AF62" s="153">
        <f t="shared" si="124"/>
        <v>0</v>
      </c>
      <c r="AG62" s="153">
        <f t="shared" si="124"/>
        <v>0</v>
      </c>
      <c r="AH62" s="153">
        <f t="shared" si="124"/>
        <v>0</v>
      </c>
      <c r="AI62" s="153">
        <f t="shared" si="124"/>
        <v>0</v>
      </c>
      <c r="AJ62" s="153">
        <f t="shared" si="124"/>
        <v>0</v>
      </c>
      <c r="AK62" s="153">
        <f t="shared" si="124"/>
        <v>0</v>
      </c>
      <c r="AL62" s="153">
        <f t="shared" si="124"/>
        <v>0</v>
      </c>
      <c r="AM62" s="154">
        <f>AM60-AM61</f>
        <v>12545</v>
      </c>
      <c r="AN62" s="98">
        <f>E62-AM62</f>
        <v>0</v>
      </c>
    </row>
    <row r="63" spans="1:114" ht="12" customHeight="1" x14ac:dyDescent="0.2">
      <c r="A63" s="155"/>
      <c r="B63" s="156"/>
      <c r="C63" s="155"/>
      <c r="D63" s="157"/>
      <c r="E63" s="39"/>
      <c r="F63" s="36"/>
      <c r="G63" s="36"/>
      <c r="H63" s="36"/>
      <c r="I63" s="36"/>
      <c r="J63" s="36"/>
      <c r="K63" s="36"/>
      <c r="L63" s="36"/>
      <c r="M63" s="42"/>
      <c r="N63" s="36"/>
      <c r="O63" s="36"/>
      <c r="P63" s="36"/>
      <c r="Q63" s="36"/>
      <c r="R63" s="36"/>
      <c r="S63" s="42"/>
      <c r="T63" s="42"/>
      <c r="U63" s="36"/>
      <c r="V63" s="38"/>
      <c r="W63" s="36"/>
      <c r="X63" s="36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17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</row>
    <row r="64" spans="1:114" s="36" customFormat="1" ht="13.5" thickBot="1" x14ac:dyDescent="0.25">
      <c r="A64" s="158"/>
      <c r="B64" s="156"/>
      <c r="E64" s="243"/>
      <c r="F64" s="243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60"/>
    </row>
    <row r="65" spans="1:122" ht="16.5" customHeight="1" thickBot="1" x14ac:dyDescent="0.25">
      <c r="A65" s="161" t="s">
        <v>105</v>
      </c>
      <c r="B65" s="162" t="s">
        <v>111</v>
      </c>
      <c r="C65" s="163">
        <v>8119</v>
      </c>
      <c r="D65" s="164"/>
      <c r="E65" s="164"/>
      <c r="F65" s="164"/>
      <c r="G65" s="164"/>
      <c r="H65" s="164"/>
      <c r="I65" s="164"/>
      <c r="J65" s="164"/>
      <c r="K65" s="165" t="s">
        <v>132</v>
      </c>
      <c r="L65" s="166">
        <v>0</v>
      </c>
      <c r="M65" s="164"/>
      <c r="N65" s="159"/>
      <c r="O65" s="164"/>
      <c r="P65" s="167" t="s">
        <v>106</v>
      </c>
      <c r="Q65" s="167"/>
      <c r="R65" s="167"/>
      <c r="S65" s="164"/>
      <c r="T65" s="164"/>
      <c r="U65" s="164"/>
      <c r="V65" s="167"/>
      <c r="W65" s="167" t="s">
        <v>129</v>
      </c>
      <c r="X65" s="36"/>
      <c r="Y65" s="41"/>
      <c r="Z65" s="42"/>
      <c r="AA65" s="36"/>
      <c r="AB65" s="167"/>
      <c r="AC65" s="36"/>
      <c r="AD65" s="36"/>
      <c r="AE65" s="41"/>
      <c r="AF65" s="41"/>
      <c r="AG65" s="41"/>
      <c r="AH65" s="41"/>
      <c r="AI65" s="41"/>
      <c r="AJ65" s="41"/>
      <c r="AK65" s="41"/>
      <c r="AL65" s="42"/>
      <c r="AM65" s="17"/>
      <c r="AN65" s="42"/>
      <c r="AO65" s="42"/>
      <c r="AP65" s="42"/>
      <c r="AQ65" s="42"/>
      <c r="AR65" s="42"/>
      <c r="AS65" s="42"/>
      <c r="AT65" s="42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</row>
    <row r="66" spans="1:122" ht="38.25" x14ac:dyDescent="0.2">
      <c r="A66" s="168" t="s">
        <v>77</v>
      </c>
      <c r="B66" s="169" t="s">
        <v>83</v>
      </c>
      <c r="C66" s="170" t="s">
        <v>14</v>
      </c>
      <c r="D66" s="171" t="s">
        <v>15</v>
      </c>
      <c r="E66" s="172" t="s">
        <v>3</v>
      </c>
      <c r="F66" s="172" t="s">
        <v>16</v>
      </c>
      <c r="G66" s="173" t="s">
        <v>17</v>
      </c>
      <c r="H66" s="173" t="s">
        <v>18</v>
      </c>
      <c r="I66" s="173" t="s">
        <v>18</v>
      </c>
      <c r="J66" s="174" t="s">
        <v>81</v>
      </c>
      <c r="K66" s="175" t="s">
        <v>82</v>
      </c>
      <c r="L66" s="176" t="s">
        <v>131</v>
      </c>
      <c r="M66" s="176" t="s">
        <v>130</v>
      </c>
      <c r="N66" s="159"/>
      <c r="O66" s="164"/>
      <c r="P66" s="40"/>
      <c r="Q66" s="177" t="s">
        <v>101</v>
      </c>
      <c r="R66" s="178"/>
      <c r="S66" s="179"/>
      <c r="T66" s="180"/>
      <c r="U66" s="179"/>
      <c r="V66" s="180"/>
      <c r="W66" s="181"/>
      <c r="X66" s="177" t="s">
        <v>101</v>
      </c>
      <c r="Y66" s="179"/>
      <c r="Z66" s="180"/>
      <c r="AA66" s="179"/>
      <c r="AB66" s="180"/>
      <c r="AC66" s="181"/>
      <c r="AD66" s="36"/>
      <c r="AE66" s="36"/>
      <c r="AF66" s="36"/>
      <c r="AG66" s="36"/>
      <c r="AH66" s="36"/>
      <c r="AI66" s="36"/>
      <c r="AJ66" s="36"/>
      <c r="AK66" s="36"/>
      <c r="AL66" s="36"/>
      <c r="AM66" s="17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</row>
    <row r="67" spans="1:122" ht="12.75" x14ac:dyDescent="0.2">
      <c r="A67" s="182" t="s">
        <v>63</v>
      </c>
      <c r="B67" s="183" t="s">
        <v>160</v>
      </c>
      <c r="C67" s="184">
        <f>$C$65*F67</f>
        <v>3222</v>
      </c>
      <c r="D67" s="185">
        <f>C67/$C$100</f>
        <v>0.39679999999999999</v>
      </c>
      <c r="E67" s="186">
        <v>5</v>
      </c>
      <c r="F67" s="187">
        <f>E67/$E$100</f>
        <v>0.39679999999999999</v>
      </c>
      <c r="G67" s="188">
        <v>5</v>
      </c>
      <c r="H67" s="189">
        <f>G67/$G$100</f>
        <v>0.39679999999999999</v>
      </c>
      <c r="I67" s="189">
        <f t="shared" ref="I67:I92" si="125">G67/$G$100</f>
        <v>0.39679999999999999</v>
      </c>
      <c r="J67" s="190">
        <v>0</v>
      </c>
      <c r="K67" s="191" t="e">
        <f>J67/J100</f>
        <v>#DIV/0!</v>
      </c>
      <c r="L67" s="192"/>
      <c r="M67" s="193">
        <f>F60</f>
        <v>64192.08</v>
      </c>
      <c r="N67" s="159"/>
      <c r="O67" s="164"/>
      <c r="P67" s="40"/>
      <c r="Q67" s="194" t="s">
        <v>180</v>
      </c>
      <c r="R67" s="195"/>
      <c r="S67" s="196"/>
      <c r="T67" s="197"/>
      <c r="U67" s="196"/>
      <c r="V67" s="197"/>
      <c r="W67" s="198"/>
      <c r="X67" s="199"/>
      <c r="Y67" s="196"/>
      <c r="Z67" s="197"/>
      <c r="AA67" s="196"/>
      <c r="AB67" s="197"/>
      <c r="AC67" s="198"/>
      <c r="AD67" s="36"/>
      <c r="AE67" s="36"/>
      <c r="AF67" s="36"/>
      <c r="AG67" s="36"/>
      <c r="AH67" s="36"/>
      <c r="AI67" s="36"/>
      <c r="AJ67" s="36"/>
      <c r="AK67" s="36"/>
      <c r="AL67" s="36"/>
      <c r="AM67" s="17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</row>
    <row r="68" spans="1:122" ht="12.75" hidden="1" x14ac:dyDescent="0.2">
      <c r="A68" s="182" t="s">
        <v>64</v>
      </c>
      <c r="B68" s="183" t="s">
        <v>161</v>
      </c>
      <c r="C68" s="184">
        <f t="shared" ref="C68:C94" si="126">$C$65*F68</f>
        <v>0</v>
      </c>
      <c r="D68" s="185">
        <f t="shared" ref="D68:D92" si="127">C68/$C$100</f>
        <v>0</v>
      </c>
      <c r="E68" s="186">
        <v>0</v>
      </c>
      <c r="F68" s="187">
        <f t="shared" ref="F68:F92" si="128">E68/$E$100</f>
        <v>0</v>
      </c>
      <c r="G68" s="188">
        <v>0</v>
      </c>
      <c r="H68" s="189">
        <f t="shared" ref="H68:H94" si="129">G68/$G$100</f>
        <v>0</v>
      </c>
      <c r="I68" s="189">
        <f t="shared" si="125"/>
        <v>0</v>
      </c>
      <c r="J68" s="190">
        <v>0</v>
      </c>
      <c r="K68" s="191" t="e">
        <f>J68/J100</f>
        <v>#DIV/0!</v>
      </c>
      <c r="L68" s="192"/>
      <c r="M68" s="193">
        <f>G60</f>
        <v>0</v>
      </c>
      <c r="N68" s="159"/>
      <c r="O68" s="164"/>
      <c r="P68" s="40"/>
      <c r="Q68" s="199"/>
      <c r="R68" s="197"/>
      <c r="S68" s="196"/>
      <c r="T68" s="197"/>
      <c r="U68" s="196"/>
      <c r="V68" s="197"/>
      <c r="W68" s="198"/>
      <c r="X68" s="199"/>
      <c r="Y68" s="196"/>
      <c r="Z68" s="197"/>
      <c r="AA68" s="196"/>
      <c r="AB68" s="197"/>
      <c r="AC68" s="198"/>
      <c r="AD68" s="36"/>
      <c r="AE68" s="36"/>
      <c r="AF68" s="36"/>
      <c r="AG68" s="36"/>
      <c r="AH68" s="36"/>
      <c r="AI68" s="36"/>
      <c r="AJ68" s="36"/>
      <c r="AK68" s="36"/>
      <c r="AL68" s="36"/>
      <c r="AM68" s="17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</row>
    <row r="69" spans="1:122" ht="25.5" customHeight="1" x14ac:dyDescent="0.2">
      <c r="A69" s="182" t="s">
        <v>64</v>
      </c>
      <c r="B69" s="183" t="s">
        <v>171</v>
      </c>
      <c r="C69" s="184">
        <f t="shared" si="126"/>
        <v>645</v>
      </c>
      <c r="D69" s="185">
        <f t="shared" si="127"/>
        <v>7.9399999999999998E-2</v>
      </c>
      <c r="E69" s="186">
        <v>1</v>
      </c>
      <c r="F69" s="187">
        <f t="shared" si="128"/>
        <v>7.9399999999999998E-2</v>
      </c>
      <c r="G69" s="188">
        <v>1</v>
      </c>
      <c r="H69" s="189">
        <f t="shared" si="129"/>
        <v>7.9399999999999998E-2</v>
      </c>
      <c r="I69" s="189">
        <f t="shared" si="125"/>
        <v>7.9399999999999998E-2</v>
      </c>
      <c r="J69" s="190">
        <v>0</v>
      </c>
      <c r="K69" s="191" t="e">
        <f>J69/J101</f>
        <v>#DIV/0!</v>
      </c>
      <c r="L69" s="192"/>
      <c r="M69" s="193">
        <f>G61</f>
        <v>0</v>
      </c>
      <c r="N69" s="159"/>
      <c r="O69" s="164"/>
      <c r="P69" s="40"/>
      <c r="Q69" s="237" t="s">
        <v>215</v>
      </c>
      <c r="R69" s="238"/>
      <c r="S69" s="238"/>
      <c r="T69" s="197"/>
      <c r="U69" s="196"/>
      <c r="V69" s="197"/>
      <c r="W69" s="198"/>
      <c r="X69" s="199"/>
      <c r="Y69" s="196"/>
      <c r="Z69" s="197"/>
      <c r="AA69" s="196"/>
      <c r="AB69" s="197"/>
      <c r="AC69" s="198"/>
      <c r="AD69" s="36"/>
      <c r="AE69" s="36"/>
      <c r="AF69" s="36"/>
      <c r="AG69" s="36"/>
      <c r="AH69" s="36"/>
      <c r="AI69" s="36"/>
      <c r="AJ69" s="36"/>
      <c r="AK69" s="36"/>
      <c r="AL69" s="36"/>
      <c r="AM69" s="17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</row>
    <row r="70" spans="1:122" ht="25.5" hidden="1" x14ac:dyDescent="0.2">
      <c r="A70" s="182" t="s">
        <v>66</v>
      </c>
      <c r="B70" s="183" t="s">
        <v>118</v>
      </c>
      <c r="C70" s="184">
        <f t="shared" si="126"/>
        <v>0</v>
      </c>
      <c r="D70" s="185">
        <f t="shared" si="127"/>
        <v>0</v>
      </c>
      <c r="E70" s="186">
        <v>0</v>
      </c>
      <c r="F70" s="187">
        <f t="shared" si="128"/>
        <v>0</v>
      </c>
      <c r="G70" s="188">
        <v>0</v>
      </c>
      <c r="H70" s="189">
        <f t="shared" si="129"/>
        <v>0</v>
      </c>
      <c r="I70" s="189">
        <f t="shared" si="125"/>
        <v>0</v>
      </c>
      <c r="J70" s="190">
        <v>0</v>
      </c>
      <c r="K70" s="191" t="e">
        <f>J70/J100</f>
        <v>#DIV/0!</v>
      </c>
      <c r="L70" s="192"/>
      <c r="M70" s="193">
        <f>I60</f>
        <v>0</v>
      </c>
      <c r="N70" s="159"/>
      <c r="O70" s="164"/>
      <c r="P70" s="40"/>
      <c r="Q70" s="199"/>
      <c r="R70" s="197"/>
      <c r="S70" s="196"/>
      <c r="T70" s="197"/>
      <c r="U70" s="196"/>
      <c r="V70" s="197"/>
      <c r="W70" s="198"/>
      <c r="X70" s="199"/>
      <c r="Y70" s="196"/>
      <c r="Z70" s="197"/>
      <c r="AA70" s="196"/>
      <c r="AB70" s="197"/>
      <c r="AC70" s="198"/>
      <c r="AD70" s="36"/>
      <c r="AE70" s="36"/>
      <c r="AF70" s="36"/>
      <c r="AG70" s="36"/>
      <c r="AH70" s="36"/>
      <c r="AI70" s="36"/>
      <c r="AJ70" s="36"/>
      <c r="AK70" s="36"/>
      <c r="AL70" s="36"/>
      <c r="AM70" s="17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</row>
    <row r="71" spans="1:122" ht="25.5" x14ac:dyDescent="0.2">
      <c r="A71" s="182" t="s">
        <v>69</v>
      </c>
      <c r="B71" s="183" t="s">
        <v>162</v>
      </c>
      <c r="C71" s="184">
        <f t="shared" si="126"/>
        <v>0</v>
      </c>
      <c r="D71" s="185">
        <f t="shared" si="127"/>
        <v>0</v>
      </c>
      <c r="E71" s="186">
        <v>0</v>
      </c>
      <c r="F71" s="187">
        <f t="shared" si="128"/>
        <v>0</v>
      </c>
      <c r="G71" s="188">
        <v>0</v>
      </c>
      <c r="H71" s="189">
        <f t="shared" si="129"/>
        <v>0</v>
      </c>
      <c r="I71" s="189">
        <f t="shared" si="125"/>
        <v>0</v>
      </c>
      <c r="J71" s="190">
        <v>0</v>
      </c>
      <c r="K71" s="191" t="e">
        <f>J71/J100</f>
        <v>#DIV/0!</v>
      </c>
      <c r="L71" s="192">
        <f>1240000999+($L$65*1000)</f>
        <v>1240000999</v>
      </c>
      <c r="M71" s="193">
        <f>J60</f>
        <v>798</v>
      </c>
      <c r="N71" s="159"/>
      <c r="O71" s="164"/>
      <c r="P71" s="40"/>
      <c r="Q71" s="237" t="s">
        <v>217</v>
      </c>
      <c r="R71" s="238"/>
      <c r="S71" s="238"/>
      <c r="T71" s="197"/>
      <c r="U71" s="196"/>
      <c r="V71" s="197"/>
      <c r="W71" s="198"/>
      <c r="X71" s="199"/>
      <c r="Y71" s="196"/>
      <c r="Z71" s="197"/>
      <c r="AA71" s="196"/>
      <c r="AB71" s="197"/>
      <c r="AC71" s="198"/>
      <c r="AD71" s="36"/>
      <c r="AE71" s="36"/>
      <c r="AF71" s="36"/>
      <c r="AG71" s="36"/>
      <c r="AH71" s="36"/>
      <c r="AI71" s="36"/>
      <c r="AJ71" s="36"/>
      <c r="AK71" s="36"/>
      <c r="AL71" s="36"/>
      <c r="AM71" s="17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</row>
    <row r="72" spans="1:122" ht="25.5" hidden="1" x14ac:dyDescent="0.2">
      <c r="A72" s="182" t="s">
        <v>70</v>
      </c>
      <c r="B72" s="183" t="s">
        <v>57</v>
      </c>
      <c r="C72" s="184">
        <f t="shared" si="126"/>
        <v>0</v>
      </c>
      <c r="D72" s="185">
        <f t="shared" si="127"/>
        <v>0</v>
      </c>
      <c r="E72" s="186">
        <v>0</v>
      </c>
      <c r="F72" s="187">
        <f t="shared" si="128"/>
        <v>0</v>
      </c>
      <c r="G72" s="188">
        <v>0</v>
      </c>
      <c r="H72" s="189">
        <f t="shared" si="129"/>
        <v>0</v>
      </c>
      <c r="I72" s="189">
        <f t="shared" si="125"/>
        <v>0</v>
      </c>
      <c r="J72" s="190">
        <v>0</v>
      </c>
      <c r="K72" s="191" t="e">
        <f>J72/J100</f>
        <v>#DIV/0!</v>
      </c>
      <c r="L72" s="192"/>
      <c r="M72" s="193">
        <f>K60</f>
        <v>0</v>
      </c>
      <c r="N72" s="159"/>
      <c r="O72" s="164"/>
      <c r="P72" s="40"/>
      <c r="Q72" s="199"/>
      <c r="R72" s="197"/>
      <c r="S72" s="196"/>
      <c r="T72" s="197"/>
      <c r="U72" s="196"/>
      <c r="V72" s="197"/>
      <c r="W72" s="198"/>
      <c r="X72" s="199"/>
      <c r="Y72" s="196"/>
      <c r="Z72" s="197"/>
      <c r="AA72" s="196"/>
      <c r="AB72" s="197"/>
      <c r="AC72" s="198"/>
      <c r="AD72" s="36"/>
      <c r="AE72" s="36"/>
      <c r="AF72" s="36"/>
      <c r="AG72" s="36"/>
      <c r="AH72" s="36"/>
      <c r="AI72" s="36"/>
      <c r="AJ72" s="36"/>
      <c r="AK72" s="36"/>
      <c r="AL72" s="36"/>
      <c r="AM72" s="17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</row>
    <row r="73" spans="1:122" ht="12.75" hidden="1" x14ac:dyDescent="0.2">
      <c r="A73" s="182" t="s">
        <v>74</v>
      </c>
      <c r="B73" s="183" t="s">
        <v>7</v>
      </c>
      <c r="C73" s="184">
        <f t="shared" si="126"/>
        <v>0</v>
      </c>
      <c r="D73" s="185">
        <f t="shared" si="127"/>
        <v>0</v>
      </c>
      <c r="E73" s="186">
        <v>0</v>
      </c>
      <c r="F73" s="187">
        <f t="shared" si="128"/>
        <v>0</v>
      </c>
      <c r="G73" s="188">
        <v>0</v>
      </c>
      <c r="H73" s="189">
        <f t="shared" si="129"/>
        <v>0</v>
      </c>
      <c r="I73" s="189">
        <f t="shared" si="125"/>
        <v>0</v>
      </c>
      <c r="J73" s="190">
        <v>0</v>
      </c>
      <c r="K73" s="191" t="e">
        <f>J73/J100</f>
        <v>#DIV/0!</v>
      </c>
      <c r="L73" s="192"/>
      <c r="M73" s="193">
        <f>L60</f>
        <v>0</v>
      </c>
      <c r="N73" s="159"/>
      <c r="O73" s="164"/>
      <c r="P73" s="40"/>
      <c r="Q73" s="199"/>
      <c r="R73" s="197"/>
      <c r="S73" s="196"/>
      <c r="T73" s="197"/>
      <c r="U73" s="196"/>
      <c r="V73" s="197"/>
      <c r="W73" s="198"/>
      <c r="X73" s="199"/>
      <c r="Y73" s="196"/>
      <c r="Z73" s="197"/>
      <c r="AA73" s="196"/>
      <c r="AB73" s="197"/>
      <c r="AC73" s="198"/>
      <c r="AD73" s="36"/>
      <c r="AE73" s="36"/>
      <c r="AF73" s="36"/>
      <c r="AG73" s="36"/>
      <c r="AH73" s="36"/>
      <c r="AI73" s="36"/>
      <c r="AJ73" s="36"/>
      <c r="AK73" s="36"/>
      <c r="AL73" s="36"/>
      <c r="AM73" s="17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</row>
    <row r="74" spans="1:122" ht="12.75" x14ac:dyDescent="0.2">
      <c r="A74" s="182" t="s">
        <v>61</v>
      </c>
      <c r="B74" s="183" t="s">
        <v>163</v>
      </c>
      <c r="C74" s="184">
        <f t="shared" si="126"/>
        <v>645</v>
      </c>
      <c r="D74" s="185">
        <f t="shared" si="127"/>
        <v>7.9399999999999998E-2</v>
      </c>
      <c r="E74" s="186">
        <v>1</v>
      </c>
      <c r="F74" s="187">
        <f t="shared" si="128"/>
        <v>7.9399999999999998E-2</v>
      </c>
      <c r="G74" s="188">
        <v>1</v>
      </c>
      <c r="H74" s="189">
        <f t="shared" si="129"/>
        <v>7.9399999999999998E-2</v>
      </c>
      <c r="I74" s="189">
        <f t="shared" si="125"/>
        <v>7.9399999999999998E-2</v>
      </c>
      <c r="J74" s="190">
        <v>0</v>
      </c>
      <c r="K74" s="191" t="e">
        <f>J74/J100</f>
        <v>#DIV/0!</v>
      </c>
      <c r="L74" s="192">
        <f>1240000999+($L$65*1000)</f>
        <v>1240000999</v>
      </c>
      <c r="M74" s="193">
        <f>M60</f>
        <v>12844.89</v>
      </c>
      <c r="N74" s="159"/>
      <c r="O74" s="164"/>
      <c r="P74" s="40"/>
      <c r="Q74" s="237" t="s">
        <v>224</v>
      </c>
      <c r="R74" s="238"/>
      <c r="S74" s="238"/>
      <c r="T74" s="197"/>
      <c r="U74" s="196"/>
      <c r="V74" s="197"/>
      <c r="W74" s="198"/>
      <c r="X74" s="199"/>
      <c r="Y74" s="196"/>
      <c r="Z74" s="197"/>
      <c r="AA74" s="196"/>
      <c r="AB74" s="197"/>
      <c r="AC74" s="198"/>
      <c r="AD74" s="36"/>
      <c r="AE74" s="36"/>
      <c r="AF74" s="36"/>
      <c r="AG74" s="36"/>
      <c r="AH74" s="36"/>
      <c r="AI74" s="36"/>
      <c r="AJ74" s="36"/>
      <c r="AK74" s="36"/>
      <c r="AL74" s="36"/>
      <c r="AM74" s="17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</row>
    <row r="75" spans="1:122" ht="12.75" hidden="1" x14ac:dyDescent="0.2">
      <c r="A75" s="182" t="s">
        <v>61</v>
      </c>
      <c r="B75" s="183" t="s">
        <v>119</v>
      </c>
      <c r="C75" s="184">
        <f t="shared" si="126"/>
        <v>0</v>
      </c>
      <c r="D75" s="185">
        <f t="shared" si="127"/>
        <v>0</v>
      </c>
      <c r="E75" s="186">
        <v>0</v>
      </c>
      <c r="F75" s="187">
        <f t="shared" si="128"/>
        <v>0</v>
      </c>
      <c r="G75" s="188">
        <v>0</v>
      </c>
      <c r="H75" s="189">
        <f t="shared" si="129"/>
        <v>0</v>
      </c>
      <c r="I75" s="189">
        <f t="shared" si="125"/>
        <v>0</v>
      </c>
      <c r="J75" s="190">
        <v>0</v>
      </c>
      <c r="K75" s="191" t="e">
        <f>J75/J100</f>
        <v>#DIV/0!</v>
      </c>
      <c r="L75" s="192">
        <f>1240000999+($L$65*1000)</f>
        <v>1240000999</v>
      </c>
      <c r="M75" s="193">
        <f>N60</f>
        <v>0</v>
      </c>
      <c r="N75" s="159"/>
      <c r="O75" s="164"/>
      <c r="P75" s="40"/>
      <c r="Q75" s="199"/>
      <c r="R75" s="197"/>
      <c r="S75" s="196"/>
      <c r="T75" s="197"/>
      <c r="U75" s="196"/>
      <c r="V75" s="197"/>
      <c r="W75" s="198"/>
      <c r="X75" s="199"/>
      <c r="Y75" s="196"/>
      <c r="Z75" s="197"/>
      <c r="AA75" s="196"/>
      <c r="AB75" s="197"/>
      <c r="AC75" s="198"/>
      <c r="AD75" s="36"/>
      <c r="AE75" s="36"/>
      <c r="AF75" s="36"/>
      <c r="AG75" s="36"/>
      <c r="AH75" s="36"/>
      <c r="AI75" s="36"/>
      <c r="AJ75" s="36"/>
      <c r="AK75" s="36"/>
      <c r="AL75" s="36"/>
      <c r="AM75" s="17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</row>
    <row r="76" spans="1:122" ht="25.5" customHeight="1" x14ac:dyDescent="0.2">
      <c r="A76" s="182" t="s">
        <v>126</v>
      </c>
      <c r="B76" s="183" t="s">
        <v>164</v>
      </c>
      <c r="C76" s="184">
        <f t="shared" si="126"/>
        <v>2191</v>
      </c>
      <c r="D76" s="185">
        <f>C76/$C$100</f>
        <v>0.26979999999999998</v>
      </c>
      <c r="E76" s="186">
        <v>3.4</v>
      </c>
      <c r="F76" s="187">
        <f t="shared" si="128"/>
        <v>0.26979999999999998</v>
      </c>
      <c r="G76" s="188">
        <v>3.4</v>
      </c>
      <c r="H76" s="189">
        <f t="shared" si="129"/>
        <v>0.26979999999999998</v>
      </c>
      <c r="I76" s="189">
        <f t="shared" si="125"/>
        <v>0.26979999999999998</v>
      </c>
      <c r="J76" s="190">
        <v>0</v>
      </c>
      <c r="K76" s="191" t="e">
        <f>J76/J100</f>
        <v>#DIV/0!</v>
      </c>
      <c r="L76" s="192">
        <f>1240000999+($L$65*1000)</f>
        <v>1240000999</v>
      </c>
      <c r="M76" s="193">
        <f>O60</f>
        <v>43646.74</v>
      </c>
      <c r="N76" s="159"/>
      <c r="O76" s="164"/>
      <c r="P76" s="40"/>
      <c r="Q76" s="237" t="s">
        <v>232</v>
      </c>
      <c r="R76" s="238"/>
      <c r="S76" s="238"/>
      <c r="T76" s="197"/>
      <c r="U76" s="196"/>
      <c r="V76" s="197"/>
      <c r="W76" s="198"/>
      <c r="X76" s="199"/>
      <c r="Y76" s="196"/>
      <c r="Z76" s="197"/>
      <c r="AA76" s="196"/>
      <c r="AB76" s="197"/>
      <c r="AC76" s="198"/>
      <c r="AD76" s="36"/>
      <c r="AE76" s="36"/>
      <c r="AF76" s="36"/>
      <c r="AG76" s="36"/>
      <c r="AH76" s="36"/>
      <c r="AI76" s="36"/>
      <c r="AJ76" s="36"/>
      <c r="AK76" s="36"/>
      <c r="AL76" s="36"/>
      <c r="AM76" s="17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</row>
    <row r="77" spans="1:122" ht="25.5" hidden="1" x14ac:dyDescent="0.2">
      <c r="A77" s="182" t="s">
        <v>76</v>
      </c>
      <c r="B77" s="183" t="s">
        <v>79</v>
      </c>
      <c r="C77" s="184">
        <f t="shared" si="126"/>
        <v>0</v>
      </c>
      <c r="D77" s="185">
        <f t="shared" si="127"/>
        <v>0</v>
      </c>
      <c r="E77" s="186">
        <v>0</v>
      </c>
      <c r="F77" s="187">
        <f t="shared" si="128"/>
        <v>0</v>
      </c>
      <c r="G77" s="188">
        <v>0</v>
      </c>
      <c r="H77" s="189">
        <f t="shared" si="129"/>
        <v>0</v>
      </c>
      <c r="I77" s="189">
        <f t="shared" si="125"/>
        <v>0</v>
      </c>
      <c r="J77" s="190">
        <v>0</v>
      </c>
      <c r="K77" s="191" t="e">
        <f>J77/J100</f>
        <v>#DIV/0!</v>
      </c>
      <c r="L77" s="192"/>
      <c r="M77" s="193">
        <f>P60</f>
        <v>0</v>
      </c>
      <c r="N77" s="159"/>
      <c r="O77" s="164"/>
      <c r="P77" s="40"/>
      <c r="Q77" s="199"/>
      <c r="R77" s="197"/>
      <c r="S77" s="196"/>
      <c r="T77" s="197"/>
      <c r="U77" s="196"/>
      <c r="V77" s="197"/>
      <c r="W77" s="198"/>
      <c r="X77" s="199"/>
      <c r="Y77" s="196"/>
      <c r="Z77" s="197"/>
      <c r="AA77" s="196"/>
      <c r="AB77" s="197"/>
      <c r="AC77" s="198"/>
      <c r="AD77" s="36"/>
      <c r="AE77" s="36"/>
      <c r="AF77" s="36"/>
      <c r="AG77" s="36"/>
      <c r="AH77" s="36"/>
      <c r="AI77" s="36"/>
      <c r="AJ77" s="36"/>
      <c r="AK77" s="36"/>
      <c r="AL77" s="36"/>
      <c r="AM77" s="17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</row>
    <row r="78" spans="1:122" ht="25.5" customHeight="1" x14ac:dyDescent="0.2">
      <c r="A78" s="182" t="s">
        <v>68</v>
      </c>
      <c r="B78" s="183" t="s">
        <v>172</v>
      </c>
      <c r="C78" s="184">
        <f t="shared" si="126"/>
        <v>0</v>
      </c>
      <c r="D78" s="185">
        <f t="shared" si="127"/>
        <v>0</v>
      </c>
      <c r="E78" s="186">
        <v>0</v>
      </c>
      <c r="F78" s="187">
        <f t="shared" si="128"/>
        <v>0</v>
      </c>
      <c r="G78" s="188">
        <v>0</v>
      </c>
      <c r="H78" s="189">
        <f t="shared" si="129"/>
        <v>0</v>
      </c>
      <c r="I78" s="189">
        <f t="shared" si="125"/>
        <v>0</v>
      </c>
      <c r="J78" s="190">
        <v>0</v>
      </c>
      <c r="K78" s="191" t="e">
        <f>J78/J100</f>
        <v>#DIV/0!</v>
      </c>
      <c r="L78" s="192"/>
      <c r="M78" s="193">
        <f>Q60</f>
        <v>334</v>
      </c>
      <c r="N78" s="200"/>
      <c r="O78" s="201"/>
      <c r="P78" s="202"/>
      <c r="Q78" s="237" t="s">
        <v>235</v>
      </c>
      <c r="R78" s="238"/>
      <c r="S78" s="238"/>
      <c r="T78" s="238"/>
      <c r="U78" s="196"/>
      <c r="V78" s="197"/>
      <c r="W78" s="198"/>
      <c r="X78" s="199"/>
      <c r="Y78" s="196"/>
      <c r="Z78" s="197"/>
      <c r="AA78" s="196"/>
      <c r="AB78" s="197"/>
      <c r="AC78" s="198"/>
      <c r="AD78" s="36"/>
      <c r="AE78" s="36"/>
      <c r="AF78" s="36"/>
      <c r="AG78" s="36"/>
      <c r="AH78" s="36"/>
      <c r="AI78" s="36"/>
      <c r="AJ78" s="36"/>
      <c r="AK78" s="36"/>
      <c r="AL78" s="36"/>
      <c r="AM78" s="17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</row>
    <row r="79" spans="1:122" ht="25.5" x14ac:dyDescent="0.2">
      <c r="A79" s="182" t="s">
        <v>68</v>
      </c>
      <c r="B79" s="183" t="s">
        <v>173</v>
      </c>
      <c r="C79" s="184">
        <f t="shared" si="126"/>
        <v>0</v>
      </c>
      <c r="D79" s="185">
        <f t="shared" si="127"/>
        <v>0</v>
      </c>
      <c r="E79" s="186">
        <v>0</v>
      </c>
      <c r="F79" s="187">
        <f t="shared" si="128"/>
        <v>0</v>
      </c>
      <c r="G79" s="188">
        <v>0</v>
      </c>
      <c r="H79" s="189">
        <f t="shared" si="129"/>
        <v>0</v>
      </c>
      <c r="I79" s="189">
        <f t="shared" si="125"/>
        <v>0</v>
      </c>
      <c r="J79" s="190">
        <v>0</v>
      </c>
      <c r="K79" s="191" t="e">
        <f>J79/J101</f>
        <v>#DIV/0!</v>
      </c>
      <c r="L79" s="192"/>
      <c r="M79" s="193">
        <f>Q61</f>
        <v>334</v>
      </c>
      <c r="N79" s="200"/>
      <c r="O79" s="201"/>
      <c r="P79" s="202"/>
      <c r="Q79" s="237" t="s">
        <v>236</v>
      </c>
      <c r="R79" s="238"/>
      <c r="S79" s="196"/>
      <c r="T79" s="197"/>
      <c r="U79" s="196"/>
      <c r="V79" s="197"/>
      <c r="W79" s="198"/>
      <c r="X79" s="199"/>
      <c r="Y79" s="196"/>
      <c r="Z79" s="197"/>
      <c r="AA79" s="196"/>
      <c r="AB79" s="197"/>
      <c r="AC79" s="198"/>
      <c r="AD79" s="36"/>
      <c r="AE79" s="36"/>
      <c r="AF79" s="36"/>
      <c r="AG79" s="36"/>
      <c r="AH79" s="36"/>
      <c r="AI79" s="36"/>
      <c r="AJ79" s="36"/>
      <c r="AK79" s="36"/>
      <c r="AL79" s="36"/>
      <c r="AM79" s="17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</row>
    <row r="80" spans="1:122" ht="25.5" x14ac:dyDescent="0.2">
      <c r="A80" s="182" t="s">
        <v>67</v>
      </c>
      <c r="B80" s="183" t="s">
        <v>165</v>
      </c>
      <c r="C80" s="184">
        <f t="shared" si="126"/>
        <v>0</v>
      </c>
      <c r="D80" s="185">
        <f t="shared" si="127"/>
        <v>0</v>
      </c>
      <c r="E80" s="186">
        <v>0</v>
      </c>
      <c r="F80" s="187">
        <f t="shared" si="128"/>
        <v>0</v>
      </c>
      <c r="G80" s="188">
        <v>0</v>
      </c>
      <c r="H80" s="189">
        <f t="shared" si="129"/>
        <v>0</v>
      </c>
      <c r="I80" s="189">
        <f t="shared" si="125"/>
        <v>0</v>
      </c>
      <c r="J80" s="190">
        <v>0</v>
      </c>
      <c r="K80" s="191" t="e">
        <f>J80/J100</f>
        <v>#DIV/0!</v>
      </c>
      <c r="L80" s="192">
        <f>1240000999+($L$65*1000)</f>
        <v>1240000999</v>
      </c>
      <c r="M80" s="193">
        <f>S60</f>
        <v>15801.07</v>
      </c>
      <c r="P80" s="203"/>
      <c r="Q80" s="237" t="s">
        <v>242</v>
      </c>
      <c r="R80" s="238"/>
      <c r="S80" s="238"/>
      <c r="T80" s="197"/>
      <c r="U80" s="196"/>
      <c r="V80" s="197"/>
      <c r="W80" s="198"/>
      <c r="X80" s="199"/>
      <c r="Y80" s="196"/>
      <c r="Z80" s="197"/>
      <c r="AA80" s="196"/>
      <c r="AB80" s="197"/>
      <c r="AC80" s="198"/>
      <c r="AD80" s="36"/>
      <c r="AE80" s="36"/>
      <c r="AF80" s="36"/>
      <c r="AG80" s="36"/>
      <c r="AH80" s="36"/>
      <c r="AI80" s="36"/>
      <c r="AJ80" s="36"/>
      <c r="AK80" s="36"/>
      <c r="AL80" s="36"/>
      <c r="AM80" s="17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</row>
    <row r="81" spans="1:108" ht="26.25" customHeight="1" thickBot="1" x14ac:dyDescent="0.25">
      <c r="A81" s="182" t="s">
        <v>71</v>
      </c>
      <c r="B81" s="183" t="s">
        <v>58</v>
      </c>
      <c r="C81" s="184">
        <f t="shared" si="126"/>
        <v>129</v>
      </c>
      <c r="D81" s="185">
        <f t="shared" si="127"/>
        <v>1.5900000000000001E-2</v>
      </c>
      <c r="E81" s="186">
        <v>0.2</v>
      </c>
      <c r="F81" s="187">
        <f t="shared" si="128"/>
        <v>1.5900000000000001E-2</v>
      </c>
      <c r="G81" s="188">
        <v>0.2</v>
      </c>
      <c r="H81" s="189">
        <f t="shared" si="129"/>
        <v>1.5900000000000001E-2</v>
      </c>
      <c r="I81" s="189">
        <f t="shared" si="125"/>
        <v>1.5900000000000001E-2</v>
      </c>
      <c r="J81" s="190">
        <v>0</v>
      </c>
      <c r="K81" s="191" t="e">
        <f>J81/J100</f>
        <v>#DIV/0!</v>
      </c>
      <c r="L81" s="204">
        <f>1240000999+($L$65*1000)</f>
        <v>1240000999</v>
      </c>
      <c r="M81" s="205">
        <f>T60</f>
        <v>14702.69</v>
      </c>
      <c r="P81" s="203"/>
      <c r="Q81" s="237" t="s">
        <v>249</v>
      </c>
      <c r="R81" s="238"/>
      <c r="S81" s="196"/>
      <c r="T81" s="197"/>
      <c r="U81" s="196"/>
      <c r="V81" s="197"/>
      <c r="W81" s="198"/>
      <c r="X81" s="199"/>
      <c r="Y81" s="196"/>
      <c r="Z81" s="197"/>
      <c r="AA81" s="196"/>
      <c r="AB81" s="197"/>
      <c r="AC81" s="198"/>
      <c r="AD81" s="36"/>
      <c r="AE81" s="36"/>
      <c r="AF81" s="36"/>
      <c r="AG81" s="36"/>
      <c r="AH81" s="36"/>
      <c r="AI81" s="36"/>
      <c r="AJ81" s="36"/>
      <c r="AK81" s="36"/>
      <c r="AL81" s="36"/>
      <c r="AM81" s="17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</row>
    <row r="82" spans="1:108" ht="26.25" thickBot="1" x14ac:dyDescent="0.25">
      <c r="A82" s="182" t="s">
        <v>72</v>
      </c>
      <c r="B82" s="183" t="s">
        <v>1</v>
      </c>
      <c r="C82" s="184">
        <f t="shared" si="126"/>
        <v>0</v>
      </c>
      <c r="D82" s="185">
        <f t="shared" si="127"/>
        <v>0</v>
      </c>
      <c r="E82" s="186">
        <v>0</v>
      </c>
      <c r="F82" s="187">
        <f t="shared" si="128"/>
        <v>0</v>
      </c>
      <c r="G82" s="188">
        <v>0</v>
      </c>
      <c r="H82" s="189">
        <f t="shared" si="129"/>
        <v>0</v>
      </c>
      <c r="I82" s="189">
        <f t="shared" si="125"/>
        <v>0</v>
      </c>
      <c r="J82" s="190">
        <v>0</v>
      </c>
      <c r="K82" s="191" t="e">
        <f>J82/J100</f>
        <v>#DIV/0!</v>
      </c>
      <c r="L82" s="206">
        <f>1240000999+($L$65*1000)</f>
        <v>1240000999</v>
      </c>
      <c r="M82" s="207">
        <f>U60</f>
        <v>3295.28</v>
      </c>
      <c r="P82" s="40"/>
      <c r="Q82" s="237"/>
      <c r="R82" s="238"/>
      <c r="S82" s="238"/>
      <c r="T82" s="197"/>
      <c r="U82" s="196"/>
      <c r="V82" s="197"/>
      <c r="W82" s="198"/>
      <c r="X82" s="199"/>
      <c r="Y82" s="196"/>
      <c r="Z82" s="197"/>
      <c r="AA82" s="196"/>
      <c r="AB82" s="197"/>
      <c r="AC82" s="198"/>
      <c r="AD82" s="36"/>
      <c r="AE82" s="36"/>
      <c r="AF82" s="36"/>
      <c r="AG82" s="36"/>
      <c r="AH82" s="36"/>
      <c r="AI82" s="36"/>
      <c r="AJ82" s="36"/>
      <c r="AK82" s="36"/>
      <c r="AL82" s="36"/>
      <c r="AM82" s="17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</row>
    <row r="83" spans="1:108" ht="26.25" thickBot="1" x14ac:dyDescent="0.25">
      <c r="A83" s="182" t="s">
        <v>65</v>
      </c>
      <c r="B83" s="183" t="s">
        <v>80</v>
      </c>
      <c r="C83" s="184">
        <f t="shared" si="126"/>
        <v>1288</v>
      </c>
      <c r="D83" s="185">
        <f>C83/$C$100+0.0001</f>
        <v>0.15870000000000001</v>
      </c>
      <c r="E83" s="186">
        <v>2</v>
      </c>
      <c r="F83" s="187">
        <f t="shared" si="128"/>
        <v>0.15870000000000001</v>
      </c>
      <c r="G83" s="188">
        <v>2</v>
      </c>
      <c r="H83" s="189">
        <f t="shared" si="129"/>
        <v>0.15870000000000001</v>
      </c>
      <c r="I83" s="189">
        <f t="shared" si="125"/>
        <v>0.15870000000000001</v>
      </c>
      <c r="J83" s="190">
        <v>0</v>
      </c>
      <c r="K83" s="191" t="e">
        <f>J83/J100</f>
        <v>#DIV/0!</v>
      </c>
      <c r="L83" s="206">
        <v>1266201000</v>
      </c>
      <c r="M83" s="207">
        <f>V60</f>
        <v>25673.61</v>
      </c>
      <c r="Q83" s="199"/>
      <c r="R83" s="197"/>
      <c r="S83" s="196"/>
      <c r="T83" s="197"/>
      <c r="U83" s="196"/>
      <c r="V83" s="197"/>
      <c r="W83" s="198"/>
      <c r="X83" s="199"/>
      <c r="Y83" s="196"/>
      <c r="Z83" s="197"/>
      <c r="AA83" s="196"/>
      <c r="AB83" s="197"/>
      <c r="AC83" s="198"/>
      <c r="AD83" s="36"/>
      <c r="AE83" s="36"/>
      <c r="AF83" s="36"/>
      <c r="AG83" s="36"/>
      <c r="AH83" s="36"/>
      <c r="AI83" s="36"/>
      <c r="AJ83" s="36"/>
      <c r="AK83" s="36"/>
      <c r="AL83" s="36"/>
      <c r="AM83" s="17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</row>
    <row r="84" spans="1:108" ht="12.75" hidden="1" x14ac:dyDescent="0.2">
      <c r="A84" s="182" t="s">
        <v>75</v>
      </c>
      <c r="B84" s="183" t="s">
        <v>8</v>
      </c>
      <c r="C84" s="184">
        <f t="shared" si="126"/>
        <v>0</v>
      </c>
      <c r="D84" s="185">
        <f t="shared" si="127"/>
        <v>0</v>
      </c>
      <c r="E84" s="186">
        <v>0</v>
      </c>
      <c r="F84" s="187">
        <f t="shared" si="128"/>
        <v>0</v>
      </c>
      <c r="G84" s="188">
        <v>0</v>
      </c>
      <c r="H84" s="189">
        <f t="shared" si="129"/>
        <v>0</v>
      </c>
      <c r="I84" s="189">
        <f t="shared" si="125"/>
        <v>0</v>
      </c>
      <c r="J84" s="190">
        <v>0</v>
      </c>
      <c r="K84" s="191" t="e">
        <f>J84/J100</f>
        <v>#DIV/0!</v>
      </c>
      <c r="L84" s="208"/>
      <c r="M84" s="209">
        <f>W60</f>
        <v>0</v>
      </c>
      <c r="Q84" s="199"/>
      <c r="R84" s="197"/>
      <c r="S84" s="196"/>
      <c r="T84" s="197"/>
      <c r="U84" s="196"/>
      <c r="V84" s="197"/>
      <c r="W84" s="198"/>
      <c r="X84" s="199"/>
      <c r="Y84" s="196"/>
      <c r="Z84" s="197"/>
      <c r="AA84" s="196"/>
      <c r="AB84" s="197"/>
      <c r="AC84" s="198"/>
      <c r="AD84" s="36"/>
      <c r="AE84" s="36"/>
      <c r="AF84" s="36"/>
      <c r="AG84" s="36"/>
      <c r="AH84" s="36"/>
      <c r="AI84" s="36"/>
      <c r="AJ84" s="36"/>
      <c r="AK84" s="36"/>
      <c r="AL84" s="36"/>
      <c r="AM84" s="17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</row>
    <row r="85" spans="1:108" ht="25.5" hidden="1" x14ac:dyDescent="0.2">
      <c r="A85" s="182" t="s">
        <v>62</v>
      </c>
      <c r="B85" s="183" t="s">
        <v>59</v>
      </c>
      <c r="C85" s="184">
        <f t="shared" si="126"/>
        <v>0</v>
      </c>
      <c r="D85" s="185">
        <f t="shared" si="127"/>
        <v>0</v>
      </c>
      <c r="E85" s="186">
        <v>0</v>
      </c>
      <c r="F85" s="187">
        <f t="shared" si="128"/>
        <v>0</v>
      </c>
      <c r="G85" s="188">
        <v>0</v>
      </c>
      <c r="H85" s="189">
        <f t="shared" si="129"/>
        <v>0</v>
      </c>
      <c r="I85" s="189">
        <f t="shared" si="125"/>
        <v>0</v>
      </c>
      <c r="J85" s="190">
        <v>0</v>
      </c>
      <c r="K85" s="191" t="e">
        <f>J85/J100</f>
        <v>#DIV/0!</v>
      </c>
      <c r="L85" s="192">
        <f>1240000999+($L$65*1000)</f>
        <v>1240000999</v>
      </c>
      <c r="M85" s="193">
        <f>X60</f>
        <v>0</v>
      </c>
      <c r="Q85" s="199"/>
      <c r="R85" s="197"/>
      <c r="S85" s="196"/>
      <c r="T85" s="197"/>
      <c r="U85" s="196"/>
      <c r="V85" s="197"/>
      <c r="W85" s="198"/>
      <c r="X85" s="199"/>
      <c r="Y85" s="196"/>
      <c r="Z85" s="197"/>
      <c r="AA85" s="196"/>
      <c r="AB85" s="197"/>
      <c r="AC85" s="198"/>
      <c r="AD85" s="36"/>
      <c r="AE85" s="36"/>
      <c r="AF85" s="36"/>
      <c r="AG85" s="36"/>
      <c r="AH85" s="36"/>
      <c r="AI85" s="36"/>
      <c r="AJ85" s="36"/>
      <c r="AK85" s="36"/>
      <c r="AL85" s="36"/>
      <c r="AM85" s="17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</row>
    <row r="86" spans="1:108" ht="13.5" hidden="1" thickBot="1" x14ac:dyDescent="0.25">
      <c r="A86" s="182" t="s">
        <v>60</v>
      </c>
      <c r="B86" s="183" t="s">
        <v>12</v>
      </c>
      <c r="C86" s="184">
        <f t="shared" si="126"/>
        <v>0</v>
      </c>
      <c r="D86" s="185">
        <f t="shared" si="127"/>
        <v>0</v>
      </c>
      <c r="E86" s="186">
        <v>0</v>
      </c>
      <c r="F86" s="187">
        <f t="shared" si="128"/>
        <v>0</v>
      </c>
      <c r="G86" s="188">
        <v>0</v>
      </c>
      <c r="H86" s="189">
        <f t="shared" si="129"/>
        <v>0</v>
      </c>
      <c r="I86" s="189">
        <f t="shared" si="125"/>
        <v>0</v>
      </c>
      <c r="J86" s="190">
        <v>0</v>
      </c>
      <c r="K86" s="191" t="e">
        <f>J86/J100</f>
        <v>#DIV/0!</v>
      </c>
      <c r="L86" s="204">
        <f>1240000999+($L$65*1000)</f>
        <v>1240000999</v>
      </c>
      <c r="M86" s="205">
        <f>Y60</f>
        <v>0</v>
      </c>
      <c r="Q86" s="199"/>
      <c r="R86" s="197"/>
      <c r="S86" s="196"/>
      <c r="T86" s="197"/>
      <c r="U86" s="196"/>
      <c r="V86" s="197"/>
      <c r="W86" s="198"/>
      <c r="X86" s="199"/>
      <c r="Y86" s="196"/>
      <c r="Z86" s="197"/>
      <c r="AA86" s="196"/>
      <c r="AB86" s="197"/>
      <c r="AC86" s="198"/>
      <c r="AD86" s="36"/>
      <c r="AE86" s="36"/>
      <c r="AF86" s="36"/>
      <c r="AG86" s="36"/>
      <c r="AH86" s="36"/>
      <c r="AI86" s="36"/>
      <c r="AJ86" s="36"/>
      <c r="AK86" s="36"/>
      <c r="AL86" s="36"/>
      <c r="AM86" s="17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</row>
    <row r="87" spans="1:108" ht="13.5" hidden="1" thickBot="1" x14ac:dyDescent="0.25">
      <c r="A87" s="182" t="s">
        <v>73</v>
      </c>
      <c r="B87" s="183" t="s">
        <v>78</v>
      </c>
      <c r="C87" s="184">
        <f t="shared" si="126"/>
        <v>0</v>
      </c>
      <c r="D87" s="185">
        <f t="shared" si="127"/>
        <v>0</v>
      </c>
      <c r="E87" s="186">
        <v>0</v>
      </c>
      <c r="F87" s="187">
        <f t="shared" si="128"/>
        <v>0</v>
      </c>
      <c r="G87" s="188">
        <v>0</v>
      </c>
      <c r="H87" s="189">
        <f t="shared" si="129"/>
        <v>0</v>
      </c>
      <c r="I87" s="189">
        <f t="shared" si="125"/>
        <v>0</v>
      </c>
      <c r="J87" s="190">
        <v>0</v>
      </c>
      <c r="K87" s="191" t="e">
        <f t="shared" ref="K87:K92" si="130">J87/$J$100</f>
        <v>#DIV/0!</v>
      </c>
      <c r="L87" s="210" t="s">
        <v>135</v>
      </c>
      <c r="M87" s="207">
        <f>Z60</f>
        <v>0</v>
      </c>
      <c r="P87" s="40"/>
      <c r="Q87" s="199"/>
      <c r="R87" s="197"/>
      <c r="S87" s="196"/>
      <c r="T87" s="197"/>
      <c r="U87" s="196"/>
      <c r="V87" s="197"/>
      <c r="W87" s="198"/>
      <c r="X87" s="199"/>
      <c r="Y87" s="196"/>
      <c r="Z87" s="197"/>
      <c r="AA87" s="196"/>
      <c r="AB87" s="197"/>
      <c r="AC87" s="198"/>
      <c r="AD87" s="36"/>
      <c r="AE87" s="36"/>
      <c r="AF87" s="36"/>
      <c r="AG87" s="36"/>
      <c r="AH87" s="36"/>
      <c r="AI87" s="36"/>
      <c r="AJ87" s="36"/>
      <c r="AK87" s="36"/>
      <c r="AL87" s="36"/>
      <c r="AM87" s="17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</row>
    <row r="88" spans="1:108" ht="12.75" hidden="1" x14ac:dyDescent="0.2">
      <c r="A88" s="182" t="s">
        <v>120</v>
      </c>
      <c r="B88" s="183" t="s">
        <v>121</v>
      </c>
      <c r="C88" s="184">
        <f t="shared" si="126"/>
        <v>0</v>
      </c>
      <c r="D88" s="185">
        <f t="shared" si="127"/>
        <v>0</v>
      </c>
      <c r="E88" s="186">
        <v>0</v>
      </c>
      <c r="F88" s="187">
        <f t="shared" si="128"/>
        <v>0</v>
      </c>
      <c r="G88" s="188">
        <v>0</v>
      </c>
      <c r="H88" s="189">
        <f t="shared" si="129"/>
        <v>0</v>
      </c>
      <c r="I88" s="189">
        <f t="shared" si="125"/>
        <v>0</v>
      </c>
      <c r="J88" s="190">
        <v>0</v>
      </c>
      <c r="K88" s="191" t="e">
        <f t="shared" si="130"/>
        <v>#DIV/0!</v>
      </c>
      <c r="L88" s="208"/>
      <c r="M88" s="209">
        <f>AA60</f>
        <v>0</v>
      </c>
      <c r="Q88" s="199"/>
      <c r="R88" s="197"/>
      <c r="S88" s="196"/>
      <c r="T88" s="197"/>
      <c r="U88" s="196"/>
      <c r="V88" s="197"/>
      <c r="W88" s="198"/>
      <c r="X88" s="199"/>
      <c r="Y88" s="196"/>
      <c r="Z88" s="197"/>
      <c r="AA88" s="196"/>
      <c r="AB88" s="197"/>
      <c r="AC88" s="198"/>
      <c r="AD88" s="36"/>
      <c r="AE88" s="36"/>
      <c r="AF88" s="36"/>
      <c r="AG88" s="36"/>
      <c r="AH88" s="36"/>
      <c r="AI88" s="36"/>
      <c r="AJ88" s="36"/>
      <c r="AK88" s="36"/>
      <c r="AL88" s="36"/>
      <c r="AM88" s="17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</row>
    <row r="89" spans="1:108" ht="12.75" hidden="1" x14ac:dyDescent="0.2">
      <c r="A89" s="182" t="s">
        <v>123</v>
      </c>
      <c r="B89" s="183" t="s">
        <v>122</v>
      </c>
      <c r="C89" s="184">
        <f t="shared" si="126"/>
        <v>0</v>
      </c>
      <c r="D89" s="185">
        <f t="shared" si="127"/>
        <v>0</v>
      </c>
      <c r="E89" s="186">
        <v>0</v>
      </c>
      <c r="F89" s="187">
        <f t="shared" si="128"/>
        <v>0</v>
      </c>
      <c r="G89" s="188">
        <v>0</v>
      </c>
      <c r="H89" s="189">
        <f t="shared" si="129"/>
        <v>0</v>
      </c>
      <c r="I89" s="189">
        <f t="shared" si="125"/>
        <v>0</v>
      </c>
      <c r="J89" s="190">
        <v>0</v>
      </c>
      <c r="K89" s="191" t="e">
        <f t="shared" si="130"/>
        <v>#DIV/0!</v>
      </c>
      <c r="L89" s="192"/>
      <c r="M89" s="193">
        <f>AB60</f>
        <v>0</v>
      </c>
      <c r="Q89" s="199"/>
      <c r="R89" s="197"/>
      <c r="S89" s="196"/>
      <c r="T89" s="197"/>
      <c r="U89" s="196"/>
      <c r="V89" s="197"/>
      <c r="W89" s="198"/>
      <c r="X89" s="199"/>
      <c r="Y89" s="196"/>
      <c r="Z89" s="197"/>
      <c r="AA89" s="196"/>
      <c r="AB89" s="197"/>
      <c r="AC89" s="198"/>
      <c r="AD89" s="36"/>
      <c r="AE89" s="36"/>
      <c r="AF89" s="36"/>
      <c r="AG89" s="36"/>
      <c r="AH89" s="36"/>
      <c r="AI89" s="36"/>
      <c r="AJ89" s="36"/>
      <c r="AK89" s="36"/>
      <c r="AL89" s="36"/>
      <c r="AM89" s="17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</row>
    <row r="90" spans="1:108" ht="12.75" hidden="1" x14ac:dyDescent="0.2">
      <c r="A90" s="182" t="s">
        <v>124</v>
      </c>
      <c r="B90" s="211" t="s">
        <v>124</v>
      </c>
      <c r="C90" s="184">
        <f t="shared" si="126"/>
        <v>0</v>
      </c>
      <c r="D90" s="185">
        <f t="shared" si="127"/>
        <v>0</v>
      </c>
      <c r="E90" s="186">
        <v>0</v>
      </c>
      <c r="F90" s="187">
        <f t="shared" si="128"/>
        <v>0</v>
      </c>
      <c r="G90" s="188">
        <v>0</v>
      </c>
      <c r="H90" s="189">
        <f t="shared" si="129"/>
        <v>0</v>
      </c>
      <c r="I90" s="189">
        <f t="shared" si="125"/>
        <v>0</v>
      </c>
      <c r="J90" s="190">
        <v>0</v>
      </c>
      <c r="K90" s="191" t="e">
        <f t="shared" si="130"/>
        <v>#DIV/0!</v>
      </c>
      <c r="L90" s="192">
        <f>1240000999+(L65*1000)</f>
        <v>1240000999</v>
      </c>
      <c r="M90" s="193">
        <f>AC60</f>
        <v>0</v>
      </c>
      <c r="P90" s="40"/>
      <c r="Q90" s="199"/>
      <c r="R90" s="197"/>
      <c r="S90" s="196"/>
      <c r="T90" s="197"/>
      <c r="U90" s="196"/>
      <c r="V90" s="197"/>
      <c r="W90" s="198"/>
      <c r="X90" s="199"/>
      <c r="Y90" s="196"/>
      <c r="Z90" s="197"/>
      <c r="AA90" s="196"/>
      <c r="AB90" s="197"/>
      <c r="AC90" s="198"/>
      <c r="AD90" s="36"/>
      <c r="AE90" s="36"/>
      <c r="AF90" s="36"/>
      <c r="AG90" s="36"/>
      <c r="AH90" s="36"/>
      <c r="AI90" s="36"/>
      <c r="AJ90" s="36"/>
      <c r="AK90" s="36"/>
      <c r="AL90" s="36"/>
      <c r="AM90" s="17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</row>
    <row r="91" spans="1:108" ht="12.75" hidden="1" x14ac:dyDescent="0.2">
      <c r="A91" s="182" t="s">
        <v>125</v>
      </c>
      <c r="B91" s="183" t="s">
        <v>125</v>
      </c>
      <c r="C91" s="184">
        <f t="shared" si="126"/>
        <v>0</v>
      </c>
      <c r="D91" s="185">
        <f t="shared" si="127"/>
        <v>0</v>
      </c>
      <c r="E91" s="186">
        <v>0</v>
      </c>
      <c r="F91" s="187">
        <f t="shared" si="128"/>
        <v>0</v>
      </c>
      <c r="G91" s="188">
        <v>0</v>
      </c>
      <c r="H91" s="189">
        <f t="shared" si="129"/>
        <v>0</v>
      </c>
      <c r="I91" s="189">
        <f t="shared" si="125"/>
        <v>0</v>
      </c>
      <c r="J91" s="190">
        <v>0</v>
      </c>
      <c r="K91" s="191" t="e">
        <f t="shared" si="130"/>
        <v>#DIV/0!</v>
      </c>
      <c r="L91" s="192">
        <v>1211370000</v>
      </c>
      <c r="M91" s="193">
        <f>AD60</f>
        <v>0</v>
      </c>
      <c r="P91" s="40"/>
      <c r="Q91" s="199"/>
      <c r="R91" s="197"/>
      <c r="S91" s="196"/>
      <c r="T91" s="197"/>
      <c r="U91" s="196"/>
      <c r="V91" s="197"/>
      <c r="W91" s="198"/>
      <c r="X91" s="199"/>
      <c r="Y91" s="196"/>
      <c r="Z91" s="197"/>
      <c r="AA91" s="196"/>
      <c r="AB91" s="197"/>
      <c r="AC91" s="198"/>
      <c r="AD91" s="36"/>
      <c r="AE91" s="36"/>
      <c r="AF91" s="36"/>
      <c r="AG91" s="36"/>
      <c r="AH91" s="36"/>
      <c r="AI91" s="36"/>
      <c r="AJ91" s="36"/>
      <c r="AK91" s="36"/>
      <c r="AL91" s="36"/>
      <c r="AM91" s="17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</row>
    <row r="92" spans="1:108" ht="12.75" hidden="1" x14ac:dyDescent="0.2">
      <c r="A92" s="182" t="s">
        <v>128</v>
      </c>
      <c r="B92" s="183" t="s">
        <v>127</v>
      </c>
      <c r="C92" s="184">
        <f t="shared" si="126"/>
        <v>0</v>
      </c>
      <c r="D92" s="185">
        <f t="shared" si="127"/>
        <v>0</v>
      </c>
      <c r="E92" s="186">
        <v>0</v>
      </c>
      <c r="F92" s="187">
        <f t="shared" si="128"/>
        <v>0</v>
      </c>
      <c r="G92" s="188">
        <v>0</v>
      </c>
      <c r="H92" s="189">
        <f t="shared" si="129"/>
        <v>0</v>
      </c>
      <c r="I92" s="189">
        <f t="shared" si="125"/>
        <v>0</v>
      </c>
      <c r="J92" s="190">
        <v>0</v>
      </c>
      <c r="K92" s="191" t="e">
        <f t="shared" si="130"/>
        <v>#DIV/0!</v>
      </c>
      <c r="L92" s="192">
        <v>1277405000</v>
      </c>
      <c r="M92" s="193">
        <f>AE60</f>
        <v>0</v>
      </c>
      <c r="P92" s="40"/>
      <c r="Q92" s="199"/>
      <c r="R92" s="197"/>
      <c r="S92" s="196"/>
      <c r="T92" s="197"/>
      <c r="U92" s="196"/>
      <c r="V92" s="197"/>
      <c r="W92" s="198"/>
      <c r="X92" s="199"/>
      <c r="Y92" s="196"/>
      <c r="Z92" s="197"/>
      <c r="AA92" s="196"/>
      <c r="AB92" s="197"/>
      <c r="AC92" s="198"/>
      <c r="AD92" s="36"/>
      <c r="AE92" s="36"/>
      <c r="AF92" s="36"/>
      <c r="AG92" s="36"/>
      <c r="AH92" s="36"/>
      <c r="AI92" s="36"/>
      <c r="AJ92" s="36"/>
      <c r="AK92" s="36"/>
      <c r="AL92" s="36"/>
      <c r="AM92" s="17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</row>
    <row r="93" spans="1:108" ht="25.5" x14ac:dyDescent="0.2">
      <c r="A93" s="212" t="s">
        <v>167</v>
      </c>
      <c r="B93" s="183" t="s">
        <v>168</v>
      </c>
      <c r="C93" s="184">
        <f t="shared" si="126"/>
        <v>0</v>
      </c>
      <c r="D93" s="185">
        <f t="shared" ref="D93:D98" si="131">C93/$C$100</f>
        <v>0</v>
      </c>
      <c r="E93" s="186">
        <v>0</v>
      </c>
      <c r="F93" s="187">
        <f t="shared" ref="F93:F98" si="132">E93/$E$100</f>
        <v>0</v>
      </c>
      <c r="G93" s="188">
        <v>0</v>
      </c>
      <c r="H93" s="189">
        <f t="shared" si="129"/>
        <v>0</v>
      </c>
      <c r="I93" s="189">
        <f t="shared" ref="H93:I98" si="133">G93/$G$100</f>
        <v>0</v>
      </c>
      <c r="J93" s="190">
        <v>0</v>
      </c>
      <c r="K93" s="191" t="e">
        <f t="shared" ref="K93:K98" si="134">J93/$J$100</f>
        <v>#DIV/0!</v>
      </c>
      <c r="L93" s="192"/>
      <c r="M93" s="193"/>
      <c r="P93" s="40"/>
      <c r="Q93" s="199"/>
      <c r="R93" s="197"/>
      <c r="S93" s="196"/>
      <c r="T93" s="197"/>
      <c r="U93" s="196"/>
      <c r="V93" s="197"/>
      <c r="W93" s="198"/>
      <c r="X93" s="199"/>
      <c r="Y93" s="196"/>
      <c r="Z93" s="197"/>
      <c r="AA93" s="196"/>
      <c r="AB93" s="197"/>
      <c r="AC93" s="198"/>
      <c r="AD93" s="36"/>
      <c r="AE93" s="36"/>
      <c r="AF93" s="36"/>
      <c r="AG93" s="36"/>
      <c r="AH93" s="36"/>
      <c r="AI93" s="36"/>
      <c r="AJ93" s="36"/>
      <c r="AK93" s="36"/>
      <c r="AL93" s="36"/>
      <c r="AM93" s="17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</row>
    <row r="94" spans="1:108" ht="12.75" x14ac:dyDescent="0.2">
      <c r="A94" s="212" t="s">
        <v>170</v>
      </c>
      <c r="B94" s="183" t="s">
        <v>169</v>
      </c>
      <c r="C94" s="184">
        <f t="shared" si="126"/>
        <v>0</v>
      </c>
      <c r="D94" s="185">
        <f t="shared" si="131"/>
        <v>0</v>
      </c>
      <c r="E94" s="186">
        <v>0</v>
      </c>
      <c r="F94" s="187">
        <f t="shared" si="132"/>
        <v>0</v>
      </c>
      <c r="G94" s="188">
        <v>0</v>
      </c>
      <c r="H94" s="189">
        <f t="shared" si="129"/>
        <v>0</v>
      </c>
      <c r="I94" s="189">
        <f t="shared" si="133"/>
        <v>0</v>
      </c>
      <c r="J94" s="190">
        <v>0</v>
      </c>
      <c r="K94" s="191" t="e">
        <f t="shared" si="134"/>
        <v>#DIV/0!</v>
      </c>
      <c r="L94" s="192"/>
      <c r="M94" s="193"/>
      <c r="P94" s="40"/>
      <c r="Q94" s="199"/>
      <c r="R94" s="197"/>
      <c r="S94" s="196"/>
      <c r="T94" s="197"/>
      <c r="U94" s="196"/>
      <c r="V94" s="197"/>
      <c r="W94" s="198"/>
      <c r="X94" s="199"/>
      <c r="Y94" s="196"/>
      <c r="Z94" s="197"/>
      <c r="AA94" s="196"/>
      <c r="AB94" s="197"/>
      <c r="AC94" s="198"/>
      <c r="AD94" s="36"/>
      <c r="AE94" s="36"/>
      <c r="AF94" s="36"/>
      <c r="AG94" s="36"/>
      <c r="AH94" s="36"/>
      <c r="AI94" s="36"/>
      <c r="AJ94" s="36"/>
      <c r="AK94" s="36"/>
      <c r="AL94" s="36"/>
      <c r="AM94" s="17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</row>
    <row r="95" spans="1:108" ht="12.75" hidden="1" x14ac:dyDescent="0.2">
      <c r="A95" s="212" t="s">
        <v>174</v>
      </c>
      <c r="B95" s="183" t="s">
        <v>166</v>
      </c>
      <c r="C95" s="184">
        <f t="shared" ref="C95:C99" si="135">C93*F95</f>
        <v>0</v>
      </c>
      <c r="D95" s="185">
        <f t="shared" si="131"/>
        <v>0</v>
      </c>
      <c r="E95" s="186">
        <v>0</v>
      </c>
      <c r="F95" s="187">
        <f t="shared" si="132"/>
        <v>0</v>
      </c>
      <c r="G95" s="188">
        <v>0</v>
      </c>
      <c r="H95" s="189">
        <f t="shared" si="133"/>
        <v>0</v>
      </c>
      <c r="I95" s="189">
        <f t="shared" si="133"/>
        <v>0</v>
      </c>
      <c r="J95" s="190">
        <v>0</v>
      </c>
      <c r="K95" s="191" t="e">
        <f t="shared" si="134"/>
        <v>#DIV/0!</v>
      </c>
      <c r="L95" s="192"/>
      <c r="M95" s="193"/>
      <c r="P95" s="40"/>
      <c r="Q95" s="199"/>
      <c r="R95" s="197"/>
      <c r="S95" s="196"/>
      <c r="T95" s="197"/>
      <c r="U95" s="196"/>
      <c r="V95" s="197"/>
      <c r="W95" s="198"/>
      <c r="X95" s="199"/>
      <c r="Y95" s="196"/>
      <c r="Z95" s="197"/>
      <c r="AA95" s="196"/>
      <c r="AB95" s="197"/>
      <c r="AC95" s="198"/>
      <c r="AD95" s="36"/>
      <c r="AE95" s="36"/>
      <c r="AF95" s="36"/>
      <c r="AG95" s="36"/>
      <c r="AH95" s="36"/>
      <c r="AI95" s="36"/>
      <c r="AJ95" s="36"/>
      <c r="AK95" s="36"/>
      <c r="AL95" s="36"/>
      <c r="AM95" s="17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</row>
    <row r="96" spans="1:108" ht="12.75" hidden="1" x14ac:dyDescent="0.2">
      <c r="A96" s="212"/>
      <c r="B96" s="183"/>
      <c r="C96" s="184">
        <f t="shared" si="135"/>
        <v>0</v>
      </c>
      <c r="D96" s="185">
        <f t="shared" si="131"/>
        <v>0</v>
      </c>
      <c r="E96" s="186">
        <v>0</v>
      </c>
      <c r="F96" s="187">
        <f t="shared" si="132"/>
        <v>0</v>
      </c>
      <c r="G96" s="188">
        <v>0</v>
      </c>
      <c r="H96" s="189">
        <f t="shared" si="133"/>
        <v>0</v>
      </c>
      <c r="I96" s="189">
        <f t="shared" si="133"/>
        <v>0</v>
      </c>
      <c r="J96" s="190">
        <v>0</v>
      </c>
      <c r="K96" s="191" t="e">
        <f t="shared" si="134"/>
        <v>#DIV/0!</v>
      </c>
      <c r="L96" s="192"/>
      <c r="M96" s="193"/>
      <c r="P96" s="40"/>
      <c r="Q96" s="199"/>
      <c r="R96" s="197"/>
      <c r="S96" s="196"/>
      <c r="T96" s="197"/>
      <c r="U96" s="196"/>
      <c r="V96" s="197"/>
      <c r="W96" s="198"/>
      <c r="X96" s="199"/>
      <c r="Y96" s="196"/>
      <c r="Z96" s="197"/>
      <c r="AA96" s="196"/>
      <c r="AB96" s="197"/>
      <c r="AC96" s="198"/>
      <c r="AD96" s="36"/>
      <c r="AE96" s="36"/>
      <c r="AF96" s="36"/>
      <c r="AG96" s="36"/>
      <c r="AH96" s="36"/>
      <c r="AI96" s="36"/>
      <c r="AJ96" s="36"/>
      <c r="AK96" s="36"/>
      <c r="AL96" s="36"/>
      <c r="AM96" s="17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</row>
    <row r="97" spans="1:108" ht="12.75" hidden="1" x14ac:dyDescent="0.2">
      <c r="A97" s="212"/>
      <c r="B97" s="183"/>
      <c r="C97" s="184">
        <f t="shared" si="135"/>
        <v>0</v>
      </c>
      <c r="D97" s="185">
        <f t="shared" si="131"/>
        <v>0</v>
      </c>
      <c r="E97" s="186">
        <v>0</v>
      </c>
      <c r="F97" s="187">
        <f t="shared" si="132"/>
        <v>0</v>
      </c>
      <c r="G97" s="188">
        <v>0</v>
      </c>
      <c r="H97" s="189">
        <f t="shared" si="133"/>
        <v>0</v>
      </c>
      <c r="I97" s="189">
        <f t="shared" si="133"/>
        <v>0</v>
      </c>
      <c r="J97" s="190">
        <v>0</v>
      </c>
      <c r="K97" s="191" t="e">
        <f t="shared" si="134"/>
        <v>#DIV/0!</v>
      </c>
      <c r="L97" s="192"/>
      <c r="M97" s="193"/>
      <c r="P97" s="40"/>
      <c r="Q97" s="199"/>
      <c r="R97" s="197"/>
      <c r="S97" s="196"/>
      <c r="T97" s="197"/>
      <c r="U97" s="196"/>
      <c r="V97" s="197"/>
      <c r="W97" s="198"/>
      <c r="X97" s="199"/>
      <c r="Y97" s="196"/>
      <c r="Z97" s="197"/>
      <c r="AA97" s="196"/>
      <c r="AB97" s="197"/>
      <c r="AC97" s="198"/>
      <c r="AD97" s="36"/>
      <c r="AE97" s="36"/>
      <c r="AF97" s="36"/>
      <c r="AG97" s="36"/>
      <c r="AH97" s="36"/>
      <c r="AI97" s="36"/>
      <c r="AJ97" s="36"/>
      <c r="AK97" s="36"/>
      <c r="AL97" s="36"/>
      <c r="AM97" s="17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</row>
    <row r="98" spans="1:108" ht="12.75" hidden="1" x14ac:dyDescent="0.2">
      <c r="A98" s="212"/>
      <c r="B98" s="183"/>
      <c r="C98" s="184">
        <f t="shared" si="135"/>
        <v>0</v>
      </c>
      <c r="D98" s="185">
        <f t="shared" si="131"/>
        <v>0</v>
      </c>
      <c r="E98" s="186">
        <v>0</v>
      </c>
      <c r="F98" s="187">
        <f t="shared" si="132"/>
        <v>0</v>
      </c>
      <c r="G98" s="188">
        <v>0</v>
      </c>
      <c r="H98" s="189">
        <f t="shared" si="133"/>
        <v>0</v>
      </c>
      <c r="I98" s="189">
        <f t="shared" si="133"/>
        <v>0</v>
      </c>
      <c r="J98" s="190">
        <v>0</v>
      </c>
      <c r="K98" s="191" t="e">
        <f t="shared" si="134"/>
        <v>#DIV/0!</v>
      </c>
      <c r="L98" s="192"/>
      <c r="M98" s="193"/>
      <c r="P98" s="40"/>
      <c r="Q98" s="199"/>
      <c r="R98" s="197"/>
      <c r="S98" s="196"/>
      <c r="T98" s="197"/>
      <c r="U98" s="196"/>
      <c r="V98" s="197"/>
      <c r="W98" s="198"/>
      <c r="X98" s="199"/>
      <c r="Y98" s="196"/>
      <c r="Z98" s="197"/>
      <c r="AA98" s="196"/>
      <c r="AB98" s="197"/>
      <c r="AC98" s="198"/>
      <c r="AD98" s="36"/>
      <c r="AE98" s="36"/>
      <c r="AF98" s="36"/>
      <c r="AG98" s="36"/>
      <c r="AH98" s="36"/>
      <c r="AI98" s="36"/>
      <c r="AJ98" s="36"/>
      <c r="AK98" s="36"/>
      <c r="AL98" s="36"/>
      <c r="AM98" s="17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</row>
    <row r="99" spans="1:108" ht="12.75" hidden="1" x14ac:dyDescent="0.2">
      <c r="A99" s="212"/>
      <c r="B99" s="183"/>
      <c r="C99" s="184">
        <f t="shared" si="135"/>
        <v>0</v>
      </c>
      <c r="D99" s="185">
        <f t="shared" ref="D99" si="136">C99/$C$100</f>
        <v>0</v>
      </c>
      <c r="E99" s="186">
        <v>0</v>
      </c>
      <c r="F99" s="187">
        <f t="shared" ref="F99" si="137">E99/$E$100</f>
        <v>0</v>
      </c>
      <c r="G99" s="188">
        <v>0</v>
      </c>
      <c r="H99" s="189">
        <f t="shared" ref="H99:I99" si="138">F99/$G$100</f>
        <v>0</v>
      </c>
      <c r="I99" s="189">
        <f t="shared" si="138"/>
        <v>0</v>
      </c>
      <c r="J99" s="190">
        <v>0</v>
      </c>
      <c r="K99" s="191" t="e">
        <f>J99/$J$100</f>
        <v>#DIV/0!</v>
      </c>
      <c r="L99" s="192"/>
      <c r="M99" s="193"/>
      <c r="P99" s="40"/>
      <c r="Q99" s="199"/>
      <c r="R99" s="197"/>
      <c r="S99" s="196"/>
      <c r="T99" s="197"/>
      <c r="U99" s="196"/>
      <c r="V99" s="197"/>
      <c r="W99" s="198"/>
      <c r="X99" s="199"/>
      <c r="Y99" s="196"/>
      <c r="Z99" s="197"/>
      <c r="AA99" s="196"/>
      <c r="AB99" s="197"/>
      <c r="AC99" s="198"/>
      <c r="AD99" s="36"/>
      <c r="AE99" s="36"/>
      <c r="AF99" s="36"/>
      <c r="AG99" s="36"/>
      <c r="AH99" s="36"/>
      <c r="AI99" s="36"/>
      <c r="AJ99" s="36"/>
      <c r="AK99" s="36"/>
      <c r="AL99" s="36"/>
      <c r="AM99" s="17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</row>
    <row r="100" spans="1:108" ht="16.5" customHeight="1" x14ac:dyDescent="0.2">
      <c r="C100" s="214">
        <f>SUM(C67:C99)</f>
        <v>8120</v>
      </c>
      <c r="D100" s="215">
        <f t="shared" ref="D100:K100" si="139">SUM(D67:D99)</f>
        <v>1</v>
      </c>
      <c r="E100" s="216">
        <f t="shared" si="139"/>
        <v>12.6</v>
      </c>
      <c r="F100" s="215">
        <f t="shared" si="139"/>
        <v>1</v>
      </c>
      <c r="G100" s="216">
        <f t="shared" si="139"/>
        <v>12.6</v>
      </c>
      <c r="H100" s="215">
        <f t="shared" ref="H100" si="140">SUM(H67:H99)</f>
        <v>1</v>
      </c>
      <c r="I100" s="217">
        <f t="shared" si="139"/>
        <v>1</v>
      </c>
      <c r="J100" s="214">
        <f>SUM(J67:J99)</f>
        <v>0</v>
      </c>
      <c r="K100" s="218" t="e">
        <f t="shared" si="139"/>
        <v>#DIV/0!</v>
      </c>
      <c r="L100" s="217"/>
      <c r="M100" s="219">
        <f>SUM(M67:M99)</f>
        <v>181622.36</v>
      </c>
      <c r="P100" s="40"/>
      <c r="Q100" s="220"/>
      <c r="R100" s="221"/>
      <c r="S100" s="222"/>
      <c r="T100" s="221"/>
      <c r="U100" s="222"/>
      <c r="V100" s="221"/>
      <c r="W100" s="223"/>
      <c r="X100" s="220"/>
      <c r="Y100" s="222"/>
      <c r="Z100" s="221"/>
      <c r="AA100" s="222"/>
      <c r="AB100" s="221"/>
      <c r="AC100" s="223"/>
      <c r="AD100" s="36"/>
      <c r="AE100" s="36"/>
      <c r="AF100" s="36"/>
      <c r="AG100" s="36"/>
      <c r="AH100" s="36"/>
      <c r="AI100" s="36"/>
      <c r="AJ100" s="36"/>
      <c r="AK100" s="36"/>
      <c r="AL100" s="36"/>
      <c r="AM100" s="17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</row>
    <row r="101" spans="1:108" ht="16.5" customHeight="1" x14ac:dyDescent="0.2">
      <c r="A101" s="36"/>
      <c r="B101" s="37"/>
      <c r="C101" s="36"/>
      <c r="D101" s="38"/>
      <c r="E101" s="39"/>
      <c r="F101" s="36"/>
      <c r="G101" s="36"/>
      <c r="H101" s="36"/>
      <c r="I101" s="38"/>
      <c r="J101" s="36"/>
      <c r="K101" s="36"/>
      <c r="L101" s="36"/>
      <c r="M101" s="36"/>
      <c r="N101" s="36"/>
      <c r="O101" s="36"/>
      <c r="P101" s="36"/>
      <c r="Q101" s="42"/>
      <c r="R101" s="42"/>
      <c r="S101" s="42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</row>
    <row r="102" spans="1:108" ht="16.5" customHeight="1" x14ac:dyDescent="0.2">
      <c r="A102" s="36"/>
      <c r="B102" s="37"/>
      <c r="C102" s="36"/>
      <c r="D102" s="38"/>
      <c r="E102" s="39"/>
      <c r="F102" s="36"/>
      <c r="G102" s="36"/>
      <c r="H102" s="36"/>
      <c r="I102" s="38"/>
      <c r="J102" s="36"/>
      <c r="K102" s="36"/>
      <c r="L102" s="36"/>
      <c r="M102" s="36"/>
      <c r="N102" s="36"/>
      <c r="O102" s="36"/>
      <c r="P102" s="36"/>
      <c r="Q102" s="42"/>
      <c r="R102" s="42"/>
      <c r="S102" s="42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</row>
    <row r="103" spans="1:108" ht="16.5" customHeight="1" x14ac:dyDescent="0.2">
      <c r="A103" s="36"/>
      <c r="B103" s="37"/>
      <c r="C103" s="36"/>
      <c r="D103" s="38"/>
      <c r="E103" s="39"/>
      <c r="F103" s="36"/>
      <c r="G103" s="36"/>
      <c r="H103" s="36"/>
      <c r="I103" s="38"/>
      <c r="J103" s="36"/>
      <c r="K103" s="36"/>
      <c r="L103" s="36"/>
      <c r="M103" s="36"/>
      <c r="N103" s="36"/>
      <c r="O103" s="36"/>
      <c r="P103" s="36"/>
      <c r="Q103" s="42"/>
      <c r="R103" s="42"/>
      <c r="S103" s="42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</row>
    <row r="104" spans="1:108" ht="16.5" customHeight="1" x14ac:dyDescent="0.2">
      <c r="A104" s="36"/>
      <c r="B104" s="37"/>
      <c r="C104" s="36"/>
      <c r="D104" s="38"/>
      <c r="E104" s="39"/>
      <c r="F104" s="36"/>
      <c r="G104" s="36"/>
      <c r="H104" s="36"/>
      <c r="I104" s="38"/>
      <c r="J104" s="36"/>
      <c r="K104" s="36"/>
      <c r="L104" s="36"/>
      <c r="M104" s="36"/>
      <c r="N104" s="36"/>
      <c r="O104" s="36"/>
      <c r="P104" s="36"/>
      <c r="Q104" s="42"/>
      <c r="R104" s="42"/>
      <c r="S104" s="42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</row>
    <row r="105" spans="1:108" ht="16.5" customHeight="1" x14ac:dyDescent="0.2">
      <c r="A105" s="36"/>
      <c r="B105" s="37"/>
      <c r="C105" s="36"/>
      <c r="D105" s="38"/>
      <c r="E105" s="39"/>
      <c r="F105" s="36"/>
      <c r="G105" s="36"/>
      <c r="H105" s="36"/>
      <c r="I105" s="38"/>
      <c r="J105" s="36"/>
      <c r="K105" s="36"/>
      <c r="L105" s="36"/>
      <c r="M105" s="36"/>
      <c r="N105" s="36"/>
      <c r="O105" s="36"/>
      <c r="P105" s="36"/>
      <c r="Q105" s="42"/>
      <c r="R105" s="42"/>
      <c r="S105" s="42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</row>
    <row r="106" spans="1:108" ht="16.5" customHeight="1" x14ac:dyDescent="0.2">
      <c r="A106" s="36"/>
      <c r="B106" s="37"/>
      <c r="C106" s="36"/>
      <c r="D106" s="38"/>
      <c r="E106" s="39"/>
      <c r="F106" s="36"/>
      <c r="G106" s="36"/>
      <c r="H106" s="36"/>
      <c r="I106" s="38"/>
      <c r="J106" s="36"/>
      <c r="K106" s="36"/>
      <c r="L106" s="36"/>
      <c r="M106" s="36"/>
      <c r="N106" s="36"/>
      <c r="O106" s="36"/>
      <c r="P106" s="36"/>
      <c r="Q106" s="42"/>
      <c r="R106" s="42"/>
      <c r="S106" s="42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</row>
    <row r="107" spans="1:108" ht="16.5" customHeight="1" x14ac:dyDescent="0.2">
      <c r="A107" s="36"/>
      <c r="B107" s="37"/>
      <c r="C107" s="36"/>
      <c r="D107" s="38"/>
      <c r="E107" s="39"/>
      <c r="F107" s="36"/>
      <c r="G107" s="36"/>
      <c r="H107" s="36"/>
      <c r="I107" s="38"/>
      <c r="J107" s="36"/>
      <c r="K107" s="36"/>
      <c r="L107" s="36"/>
      <c r="M107" s="36"/>
      <c r="N107" s="36"/>
      <c r="O107" s="36"/>
      <c r="P107" s="36"/>
      <c r="Q107" s="42"/>
      <c r="R107" s="42"/>
      <c r="S107" s="42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</row>
    <row r="108" spans="1:108" ht="16.5" customHeight="1" x14ac:dyDescent="0.2">
      <c r="A108" s="36"/>
      <c r="B108" s="37"/>
      <c r="C108" s="36"/>
      <c r="D108" s="38"/>
      <c r="E108" s="39"/>
      <c r="F108" s="36"/>
      <c r="G108" s="36"/>
      <c r="H108" s="36"/>
      <c r="I108" s="38"/>
      <c r="J108" s="36"/>
      <c r="K108" s="36"/>
      <c r="L108" s="36"/>
      <c r="M108" s="36"/>
      <c r="N108" s="36"/>
      <c r="O108" s="36"/>
      <c r="P108" s="36"/>
      <c r="Q108" s="42"/>
      <c r="R108" s="42"/>
      <c r="S108" s="42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</row>
    <row r="109" spans="1:108" ht="16.5" customHeight="1" x14ac:dyDescent="0.2">
      <c r="A109" s="36"/>
      <c r="B109" s="37"/>
      <c r="C109" s="36"/>
      <c r="D109" s="38"/>
      <c r="E109" s="39"/>
      <c r="F109" s="36"/>
      <c r="G109" s="36"/>
      <c r="H109" s="36"/>
      <c r="I109" s="38"/>
      <c r="J109" s="36"/>
      <c r="K109" s="36"/>
      <c r="L109" s="36"/>
      <c r="M109" s="36"/>
      <c r="N109" s="36"/>
      <c r="O109" s="36"/>
      <c r="P109" s="36"/>
      <c r="Q109" s="42"/>
      <c r="R109" s="42"/>
      <c r="S109" s="42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</row>
    <row r="110" spans="1:108" ht="16.5" customHeight="1" x14ac:dyDescent="0.2">
      <c r="A110" s="36"/>
      <c r="B110" s="37"/>
      <c r="C110" s="36"/>
      <c r="D110" s="38"/>
      <c r="E110" s="39"/>
      <c r="F110" s="36"/>
      <c r="G110" s="36"/>
      <c r="H110" s="36"/>
      <c r="I110" s="38"/>
      <c r="J110" s="36"/>
      <c r="K110" s="36"/>
      <c r="L110" s="36"/>
      <c r="M110" s="36"/>
      <c r="N110" s="36"/>
      <c r="O110" s="36"/>
      <c r="P110" s="36"/>
      <c r="Q110" s="42"/>
      <c r="R110" s="42"/>
      <c r="S110" s="42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</row>
    <row r="111" spans="1:108" ht="16.5" customHeight="1" x14ac:dyDescent="0.2">
      <c r="A111" s="36"/>
      <c r="B111" s="37"/>
      <c r="C111" s="36"/>
      <c r="D111" s="38"/>
      <c r="E111" s="39"/>
      <c r="F111" s="36"/>
      <c r="G111" s="36"/>
      <c r="H111" s="36"/>
      <c r="I111" s="38"/>
      <c r="J111" s="36"/>
      <c r="K111" s="36"/>
      <c r="L111" s="36"/>
      <c r="M111" s="36"/>
      <c r="N111" s="36"/>
      <c r="O111" s="36"/>
      <c r="P111" s="36"/>
      <c r="Q111" s="42"/>
      <c r="R111" s="42"/>
      <c r="S111" s="42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</row>
    <row r="112" spans="1:108" ht="16.5" customHeight="1" x14ac:dyDescent="0.2">
      <c r="A112" s="36"/>
      <c r="B112" s="37"/>
      <c r="C112" s="36"/>
      <c r="D112" s="38"/>
      <c r="E112" s="39"/>
      <c r="F112" s="36"/>
      <c r="G112" s="36"/>
      <c r="H112" s="36"/>
      <c r="I112" s="38"/>
      <c r="J112" s="36"/>
      <c r="K112" s="36"/>
      <c r="L112" s="36"/>
      <c r="M112" s="36"/>
      <c r="N112" s="36"/>
      <c r="O112" s="36"/>
      <c r="P112" s="36"/>
      <c r="Q112" s="42"/>
      <c r="R112" s="42"/>
      <c r="S112" s="42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</row>
    <row r="113" spans="1:107" ht="16.5" customHeight="1" x14ac:dyDescent="0.2">
      <c r="A113" s="36"/>
      <c r="B113" s="37"/>
      <c r="C113" s="36"/>
      <c r="D113" s="38"/>
      <c r="E113" s="39"/>
      <c r="F113" s="36"/>
      <c r="G113" s="36"/>
      <c r="H113" s="36"/>
      <c r="I113" s="38"/>
      <c r="J113" s="36"/>
      <c r="K113" s="36"/>
      <c r="L113" s="36"/>
      <c r="M113" s="36"/>
      <c r="N113" s="36"/>
      <c r="O113" s="36"/>
      <c r="P113" s="36"/>
      <c r="Q113" s="42"/>
      <c r="R113" s="42"/>
      <c r="S113" s="42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</row>
    <row r="114" spans="1:107" ht="16.5" customHeight="1" x14ac:dyDescent="0.2">
      <c r="A114" s="36"/>
      <c r="B114" s="37"/>
      <c r="C114" s="36"/>
      <c r="D114" s="38"/>
      <c r="E114" s="39"/>
      <c r="F114" s="36"/>
      <c r="G114" s="36"/>
      <c r="H114" s="36"/>
      <c r="I114" s="38"/>
      <c r="J114" s="36"/>
      <c r="K114" s="36"/>
      <c r="L114" s="36"/>
      <c r="M114" s="36"/>
      <c r="N114" s="36"/>
      <c r="O114" s="36"/>
      <c r="P114" s="36"/>
      <c r="Q114" s="42"/>
      <c r="R114" s="42"/>
      <c r="S114" s="42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</row>
    <row r="115" spans="1:107" ht="16.5" customHeight="1" x14ac:dyDescent="0.2">
      <c r="A115" s="36"/>
      <c r="B115" s="37"/>
      <c r="C115" s="36"/>
      <c r="D115" s="38"/>
      <c r="E115" s="39"/>
      <c r="F115" s="36"/>
      <c r="G115" s="36"/>
      <c r="H115" s="36"/>
      <c r="I115" s="38"/>
      <c r="J115" s="36"/>
      <c r="K115" s="36"/>
      <c r="L115" s="36"/>
      <c r="M115" s="36"/>
      <c r="N115" s="36"/>
      <c r="O115" s="36"/>
      <c r="P115" s="36"/>
      <c r="Q115" s="42"/>
      <c r="R115" s="42"/>
      <c r="S115" s="42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</row>
    <row r="116" spans="1:107" ht="16.5" customHeight="1" x14ac:dyDescent="0.2">
      <c r="A116" s="36"/>
      <c r="B116" s="37"/>
      <c r="C116" s="36"/>
      <c r="D116" s="38"/>
      <c r="E116" s="39"/>
      <c r="F116" s="36"/>
      <c r="G116" s="36"/>
      <c r="H116" s="36"/>
      <c r="I116" s="38"/>
      <c r="J116" s="36"/>
      <c r="K116" s="36"/>
      <c r="L116" s="36"/>
      <c r="M116" s="36"/>
      <c r="N116" s="36"/>
      <c r="O116" s="36"/>
      <c r="P116" s="36"/>
      <c r="Q116" s="42"/>
      <c r="R116" s="42"/>
      <c r="S116" s="42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</row>
    <row r="117" spans="1:107" ht="16.5" customHeight="1" x14ac:dyDescent="0.2">
      <c r="A117" s="36"/>
      <c r="B117" s="37"/>
      <c r="C117" s="36"/>
      <c r="D117" s="38"/>
      <c r="E117" s="39"/>
      <c r="F117" s="36"/>
      <c r="G117" s="36"/>
      <c r="H117" s="36"/>
      <c r="I117" s="38"/>
      <c r="J117" s="36"/>
      <c r="K117" s="36"/>
      <c r="L117" s="36"/>
      <c r="M117" s="36"/>
      <c r="N117" s="36"/>
      <c r="O117" s="36"/>
      <c r="P117" s="36"/>
      <c r="Q117" s="42"/>
      <c r="R117" s="42"/>
      <c r="S117" s="42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</row>
    <row r="118" spans="1:107" ht="16.5" customHeight="1" x14ac:dyDescent="0.2">
      <c r="A118" s="36"/>
      <c r="B118" s="37"/>
      <c r="C118" s="36"/>
      <c r="D118" s="38"/>
      <c r="E118" s="39"/>
      <c r="F118" s="36"/>
      <c r="G118" s="36"/>
      <c r="H118" s="36"/>
      <c r="I118" s="38"/>
      <c r="J118" s="36"/>
      <c r="K118" s="36"/>
      <c r="L118" s="36"/>
      <c r="M118" s="36"/>
      <c r="N118" s="36"/>
      <c r="O118" s="36"/>
      <c r="P118" s="36"/>
      <c r="Q118" s="42"/>
      <c r="R118" s="42"/>
      <c r="S118" s="42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</row>
    <row r="119" spans="1:107" ht="16.5" customHeight="1" x14ac:dyDescent="0.2">
      <c r="A119" s="36"/>
      <c r="B119" s="37"/>
      <c r="C119" s="36"/>
      <c r="D119" s="38"/>
      <c r="E119" s="39"/>
      <c r="F119" s="36"/>
      <c r="G119" s="36"/>
      <c r="H119" s="36"/>
      <c r="I119" s="38"/>
      <c r="J119" s="36"/>
      <c r="K119" s="36"/>
      <c r="L119" s="36"/>
      <c r="M119" s="36"/>
      <c r="N119" s="36"/>
      <c r="O119" s="36"/>
      <c r="P119" s="36"/>
      <c r="Q119" s="42"/>
      <c r="R119" s="42"/>
      <c r="S119" s="42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</row>
    <row r="120" spans="1:107" ht="16.5" customHeight="1" x14ac:dyDescent="0.2">
      <c r="A120" s="36"/>
      <c r="B120" s="37"/>
      <c r="C120" s="36"/>
      <c r="D120" s="38"/>
      <c r="E120" s="39"/>
      <c r="F120" s="36"/>
      <c r="G120" s="36"/>
      <c r="H120" s="36"/>
      <c r="I120" s="38"/>
      <c r="J120" s="36"/>
      <c r="K120" s="36"/>
      <c r="L120" s="36"/>
      <c r="M120" s="36"/>
      <c r="N120" s="36"/>
      <c r="O120" s="36"/>
      <c r="P120" s="36"/>
      <c r="Q120" s="42"/>
      <c r="R120" s="42"/>
      <c r="S120" s="42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</row>
    <row r="121" spans="1:107" ht="16.5" customHeight="1" x14ac:dyDescent="0.2">
      <c r="A121" s="36"/>
      <c r="B121" s="37"/>
      <c r="C121" s="36"/>
      <c r="D121" s="38"/>
      <c r="E121" s="39"/>
      <c r="F121" s="36"/>
      <c r="G121" s="36"/>
      <c r="H121" s="36"/>
      <c r="I121" s="38"/>
      <c r="J121" s="36"/>
      <c r="K121" s="36"/>
      <c r="L121" s="36"/>
      <c r="M121" s="36"/>
      <c r="N121" s="36"/>
      <c r="O121" s="36"/>
      <c r="P121" s="36"/>
      <c r="Q121" s="42"/>
      <c r="R121" s="42"/>
      <c r="S121" s="42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</row>
    <row r="122" spans="1:107" ht="16.5" customHeight="1" x14ac:dyDescent="0.2">
      <c r="A122" s="36"/>
      <c r="B122" s="37"/>
      <c r="C122" s="36"/>
      <c r="D122" s="38"/>
      <c r="E122" s="39"/>
      <c r="F122" s="36"/>
      <c r="G122" s="36"/>
      <c r="H122" s="36"/>
      <c r="I122" s="38"/>
      <c r="J122" s="36"/>
      <c r="K122" s="36"/>
      <c r="L122" s="36"/>
      <c r="M122" s="36"/>
      <c r="N122" s="36"/>
      <c r="O122" s="36"/>
      <c r="P122" s="36"/>
      <c r="Q122" s="42"/>
      <c r="R122" s="42"/>
      <c r="S122" s="42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</row>
    <row r="123" spans="1:107" ht="16.5" customHeight="1" x14ac:dyDescent="0.2">
      <c r="A123" s="36"/>
      <c r="B123" s="37"/>
      <c r="C123" s="36"/>
      <c r="D123" s="38"/>
      <c r="E123" s="39"/>
      <c r="F123" s="36"/>
      <c r="G123" s="36"/>
      <c r="H123" s="36"/>
      <c r="I123" s="38"/>
      <c r="J123" s="36"/>
      <c r="K123" s="36"/>
      <c r="L123" s="36"/>
      <c r="M123" s="36"/>
      <c r="N123" s="36"/>
      <c r="O123" s="36"/>
      <c r="P123" s="36"/>
      <c r="Q123" s="42"/>
      <c r="R123" s="42"/>
      <c r="S123" s="42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</row>
    <row r="124" spans="1:107" ht="16.5" customHeight="1" x14ac:dyDescent="0.2">
      <c r="A124" s="36"/>
      <c r="B124" s="37"/>
      <c r="C124" s="36"/>
      <c r="D124" s="38"/>
      <c r="E124" s="39"/>
      <c r="F124" s="36"/>
      <c r="G124" s="36"/>
      <c r="H124" s="36"/>
      <c r="I124" s="38"/>
      <c r="J124" s="36"/>
      <c r="K124" s="36"/>
      <c r="L124" s="36"/>
      <c r="M124" s="36"/>
      <c r="N124" s="36"/>
      <c r="O124" s="36"/>
      <c r="P124" s="36"/>
      <c r="Q124" s="42"/>
      <c r="R124" s="42"/>
      <c r="S124" s="42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</row>
    <row r="125" spans="1:107" ht="16.5" customHeight="1" x14ac:dyDescent="0.2">
      <c r="A125" s="36"/>
      <c r="B125" s="37"/>
      <c r="C125" s="36"/>
      <c r="D125" s="38"/>
      <c r="E125" s="39"/>
      <c r="F125" s="36"/>
      <c r="G125" s="36"/>
      <c r="H125" s="36"/>
      <c r="I125" s="38"/>
      <c r="J125" s="36"/>
      <c r="K125" s="36"/>
      <c r="L125" s="36"/>
      <c r="M125" s="36"/>
      <c r="N125" s="36"/>
      <c r="O125" s="36"/>
      <c r="P125" s="36"/>
      <c r="Q125" s="42"/>
      <c r="R125" s="42"/>
      <c r="S125" s="42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</row>
    <row r="126" spans="1:107" ht="16.5" customHeight="1" x14ac:dyDescent="0.2">
      <c r="A126" s="36"/>
      <c r="B126" s="37"/>
      <c r="C126" s="36"/>
      <c r="D126" s="38"/>
      <c r="E126" s="39"/>
      <c r="F126" s="36"/>
      <c r="G126" s="36"/>
      <c r="H126" s="36"/>
      <c r="I126" s="38"/>
      <c r="J126" s="36"/>
      <c r="K126" s="36"/>
      <c r="L126" s="36"/>
      <c r="M126" s="36"/>
      <c r="N126" s="36"/>
      <c r="O126" s="36"/>
      <c r="P126" s="36"/>
      <c r="Q126" s="42"/>
      <c r="R126" s="42"/>
      <c r="S126" s="42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</row>
    <row r="127" spans="1:107" ht="16.5" customHeight="1" x14ac:dyDescent="0.2">
      <c r="A127" s="36"/>
      <c r="B127" s="37"/>
      <c r="C127" s="36"/>
      <c r="D127" s="38"/>
      <c r="E127" s="39"/>
      <c r="F127" s="36"/>
      <c r="G127" s="36"/>
      <c r="H127" s="36"/>
      <c r="I127" s="38"/>
      <c r="J127" s="36"/>
      <c r="K127" s="36"/>
      <c r="L127" s="36"/>
      <c r="M127" s="36"/>
      <c r="N127" s="36"/>
      <c r="O127" s="36"/>
      <c r="P127" s="36"/>
      <c r="Q127" s="42"/>
      <c r="R127" s="42"/>
      <c r="S127" s="42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</row>
    <row r="128" spans="1:107" ht="16.5" customHeight="1" x14ac:dyDescent="0.2">
      <c r="A128" s="36"/>
      <c r="B128" s="37"/>
      <c r="C128" s="36"/>
      <c r="D128" s="38"/>
      <c r="E128" s="39"/>
      <c r="F128" s="36"/>
      <c r="G128" s="36"/>
      <c r="H128" s="36"/>
      <c r="I128" s="38"/>
      <c r="J128" s="36"/>
      <c r="K128" s="36"/>
      <c r="L128" s="36"/>
      <c r="M128" s="36"/>
      <c r="N128" s="36"/>
      <c r="O128" s="36"/>
      <c r="P128" s="36"/>
      <c r="Q128" s="42"/>
      <c r="R128" s="42"/>
      <c r="S128" s="42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</row>
    <row r="129" spans="1:107" ht="16.5" customHeight="1" x14ac:dyDescent="0.2">
      <c r="A129" s="36"/>
      <c r="B129" s="37"/>
      <c r="C129" s="36"/>
      <c r="D129" s="38"/>
      <c r="E129" s="39"/>
      <c r="F129" s="36"/>
      <c r="G129" s="36"/>
      <c r="H129" s="36"/>
      <c r="I129" s="38"/>
      <c r="J129" s="36"/>
      <c r="K129" s="36"/>
      <c r="L129" s="36"/>
      <c r="M129" s="36"/>
      <c r="N129" s="36"/>
      <c r="O129" s="36"/>
      <c r="P129" s="36"/>
      <c r="Q129" s="42"/>
      <c r="R129" s="42"/>
      <c r="S129" s="42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</row>
    <row r="130" spans="1:107" ht="16.5" customHeight="1" x14ac:dyDescent="0.2">
      <c r="A130" s="36"/>
      <c r="B130" s="37"/>
      <c r="C130" s="36"/>
      <c r="D130" s="38"/>
      <c r="E130" s="39"/>
      <c r="F130" s="36"/>
      <c r="G130" s="36"/>
      <c r="H130" s="36"/>
      <c r="I130" s="38"/>
      <c r="J130" s="36"/>
      <c r="K130" s="36"/>
      <c r="L130" s="36"/>
      <c r="M130" s="36"/>
      <c r="N130" s="36"/>
      <c r="O130" s="36"/>
      <c r="P130" s="36"/>
      <c r="Q130" s="42"/>
      <c r="R130" s="42"/>
      <c r="S130" s="42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</row>
    <row r="131" spans="1:107" ht="16.5" customHeight="1" x14ac:dyDescent="0.2">
      <c r="A131" s="36"/>
      <c r="B131" s="37"/>
      <c r="C131" s="36"/>
      <c r="D131" s="38"/>
      <c r="E131" s="39"/>
      <c r="F131" s="36"/>
      <c r="G131" s="36"/>
      <c r="H131" s="36"/>
      <c r="I131" s="38"/>
      <c r="J131" s="36"/>
      <c r="K131" s="36"/>
      <c r="L131" s="36"/>
      <c r="M131" s="36"/>
      <c r="N131" s="36"/>
      <c r="O131" s="36"/>
      <c r="P131" s="36"/>
      <c r="Q131" s="42"/>
      <c r="R131" s="42"/>
      <c r="S131" s="42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</row>
    <row r="132" spans="1:107" ht="16.5" customHeight="1" x14ac:dyDescent="0.2">
      <c r="A132" s="36"/>
      <c r="B132" s="37"/>
      <c r="C132" s="36"/>
      <c r="D132" s="38"/>
      <c r="E132" s="39"/>
      <c r="F132" s="36"/>
      <c r="G132" s="36"/>
      <c r="H132" s="36"/>
      <c r="I132" s="38"/>
      <c r="J132" s="36"/>
      <c r="K132" s="36"/>
      <c r="L132" s="36"/>
      <c r="M132" s="36"/>
      <c r="N132" s="36"/>
      <c r="O132" s="36"/>
      <c r="P132" s="36"/>
      <c r="Q132" s="42"/>
      <c r="R132" s="42"/>
      <c r="S132" s="42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</row>
    <row r="133" spans="1:107" ht="16.5" customHeight="1" x14ac:dyDescent="0.2">
      <c r="A133" s="36"/>
      <c r="B133" s="37"/>
      <c r="C133" s="36"/>
      <c r="D133" s="38"/>
      <c r="E133" s="39"/>
      <c r="F133" s="36"/>
      <c r="G133" s="36"/>
      <c r="H133" s="36"/>
      <c r="I133" s="38"/>
      <c r="J133" s="36"/>
      <c r="K133" s="36"/>
      <c r="L133" s="36"/>
      <c r="M133" s="36"/>
      <c r="N133" s="36"/>
      <c r="O133" s="36"/>
      <c r="P133" s="36"/>
      <c r="Q133" s="42"/>
      <c r="R133" s="42"/>
      <c r="S133" s="42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</row>
    <row r="134" spans="1:107" ht="16.5" customHeight="1" x14ac:dyDescent="0.2">
      <c r="A134" s="36"/>
      <c r="B134" s="37"/>
      <c r="C134" s="36"/>
      <c r="D134" s="38"/>
      <c r="E134" s="39"/>
      <c r="F134" s="36"/>
      <c r="G134" s="36"/>
      <c r="H134" s="36"/>
      <c r="I134" s="38"/>
      <c r="J134" s="36"/>
      <c r="K134" s="36"/>
      <c r="L134" s="36"/>
      <c r="M134" s="36"/>
      <c r="N134" s="36"/>
      <c r="O134" s="36"/>
      <c r="P134" s="36"/>
      <c r="Q134" s="42"/>
      <c r="R134" s="42"/>
      <c r="S134" s="42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</row>
    <row r="135" spans="1:107" ht="16.5" customHeight="1" x14ac:dyDescent="0.2">
      <c r="A135" s="36"/>
      <c r="B135" s="37"/>
      <c r="C135" s="36"/>
      <c r="D135" s="38"/>
      <c r="E135" s="39"/>
      <c r="F135" s="36"/>
      <c r="G135" s="36"/>
      <c r="H135" s="36"/>
      <c r="I135" s="38"/>
      <c r="J135" s="36"/>
      <c r="K135" s="36"/>
      <c r="L135" s="36"/>
      <c r="M135" s="36"/>
      <c r="N135" s="36"/>
      <c r="O135" s="36"/>
      <c r="P135" s="36"/>
      <c r="Q135" s="42"/>
      <c r="R135" s="42"/>
      <c r="S135" s="42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</row>
    <row r="136" spans="1:107" ht="16.5" customHeight="1" x14ac:dyDescent="0.2">
      <c r="A136" s="36"/>
      <c r="B136" s="37"/>
      <c r="C136" s="36"/>
      <c r="D136" s="38"/>
      <c r="E136" s="39"/>
      <c r="F136" s="36"/>
      <c r="G136" s="36"/>
      <c r="H136" s="36"/>
      <c r="I136" s="38"/>
      <c r="J136" s="36"/>
      <c r="K136" s="36"/>
      <c r="L136" s="36"/>
      <c r="M136" s="36"/>
      <c r="N136" s="36"/>
      <c r="O136" s="36"/>
      <c r="P136" s="36"/>
      <c r="Q136" s="42"/>
      <c r="R136" s="42"/>
      <c r="S136" s="42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</row>
    <row r="137" spans="1:107" ht="16.5" customHeight="1" x14ac:dyDescent="0.2">
      <c r="A137" s="36"/>
      <c r="B137" s="37"/>
      <c r="C137" s="36"/>
      <c r="D137" s="38"/>
      <c r="E137" s="39"/>
      <c r="F137" s="36"/>
      <c r="G137" s="36"/>
      <c r="H137" s="36"/>
      <c r="I137" s="38"/>
      <c r="J137" s="36"/>
      <c r="K137" s="36"/>
      <c r="L137" s="36"/>
      <c r="M137" s="36"/>
      <c r="N137" s="36"/>
      <c r="O137" s="36"/>
      <c r="P137" s="36"/>
      <c r="Q137" s="42"/>
      <c r="R137" s="42"/>
      <c r="S137" s="42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</row>
    <row r="138" spans="1:107" ht="16.5" customHeight="1" x14ac:dyDescent="0.2">
      <c r="A138" s="36"/>
      <c r="B138" s="37"/>
      <c r="C138" s="36"/>
      <c r="D138" s="38"/>
      <c r="E138" s="39"/>
      <c r="F138" s="36"/>
      <c r="G138" s="36"/>
      <c r="H138" s="36"/>
      <c r="I138" s="38"/>
      <c r="J138" s="36"/>
      <c r="K138" s="36"/>
      <c r="L138" s="36"/>
      <c r="M138" s="36"/>
      <c r="N138" s="36"/>
      <c r="O138" s="36"/>
      <c r="P138" s="36"/>
      <c r="Q138" s="42"/>
      <c r="R138" s="42"/>
      <c r="S138" s="42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</row>
    <row r="139" spans="1:107" ht="16.5" customHeight="1" x14ac:dyDescent="0.2">
      <c r="A139" s="36"/>
      <c r="B139" s="37"/>
      <c r="C139" s="36"/>
      <c r="D139" s="38"/>
      <c r="E139" s="39"/>
      <c r="F139" s="36"/>
      <c r="G139" s="36"/>
      <c r="H139" s="36"/>
      <c r="I139" s="38"/>
      <c r="J139" s="36"/>
      <c r="K139" s="36"/>
      <c r="L139" s="36"/>
      <c r="M139" s="36"/>
      <c r="N139" s="36"/>
      <c r="O139" s="36"/>
      <c r="P139" s="36"/>
      <c r="Q139" s="42"/>
      <c r="R139" s="42"/>
      <c r="S139" s="42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</row>
    <row r="140" spans="1:107" ht="16.5" customHeight="1" x14ac:dyDescent="0.2">
      <c r="A140" s="36"/>
      <c r="B140" s="37"/>
      <c r="C140" s="36"/>
      <c r="D140" s="38"/>
      <c r="E140" s="39"/>
      <c r="F140" s="36"/>
      <c r="G140" s="36"/>
      <c r="H140" s="36"/>
      <c r="I140" s="38"/>
      <c r="J140" s="36"/>
      <c r="K140" s="36"/>
      <c r="L140" s="36"/>
      <c r="M140" s="36"/>
      <c r="N140" s="36"/>
      <c r="O140" s="36"/>
      <c r="P140" s="36"/>
      <c r="Q140" s="42"/>
      <c r="R140" s="42"/>
      <c r="S140" s="42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</row>
    <row r="141" spans="1:107" ht="16.5" customHeight="1" x14ac:dyDescent="0.2">
      <c r="A141" s="36"/>
      <c r="B141" s="37"/>
      <c r="C141" s="36"/>
      <c r="D141" s="38"/>
      <c r="E141" s="39"/>
      <c r="F141" s="36"/>
      <c r="G141" s="36"/>
      <c r="H141" s="36"/>
      <c r="I141" s="38"/>
      <c r="J141" s="36"/>
      <c r="K141" s="36"/>
      <c r="L141" s="36"/>
      <c r="M141" s="36"/>
      <c r="N141" s="36"/>
      <c r="O141" s="36"/>
      <c r="P141" s="36"/>
      <c r="Q141" s="42"/>
      <c r="R141" s="42"/>
      <c r="S141" s="42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</row>
    <row r="142" spans="1:107" ht="16.5" customHeight="1" x14ac:dyDescent="0.2">
      <c r="A142" s="36"/>
      <c r="B142" s="37"/>
      <c r="C142" s="36"/>
      <c r="D142" s="38"/>
      <c r="E142" s="39"/>
      <c r="F142" s="36"/>
      <c r="G142" s="36"/>
      <c r="H142" s="36"/>
      <c r="I142" s="38"/>
      <c r="J142" s="36"/>
      <c r="K142" s="36"/>
      <c r="L142" s="36"/>
      <c r="M142" s="36"/>
      <c r="N142" s="36"/>
      <c r="O142" s="36"/>
      <c r="P142" s="36"/>
      <c r="Q142" s="42"/>
      <c r="R142" s="42"/>
      <c r="S142" s="42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</row>
    <row r="143" spans="1:107" ht="16.5" customHeight="1" x14ac:dyDescent="0.2">
      <c r="A143" s="36"/>
      <c r="B143" s="37"/>
      <c r="C143" s="36"/>
      <c r="D143" s="38"/>
      <c r="E143" s="39"/>
      <c r="F143" s="36"/>
      <c r="G143" s="36"/>
      <c r="H143" s="36"/>
      <c r="I143" s="38"/>
      <c r="J143" s="36"/>
      <c r="K143" s="36"/>
      <c r="L143" s="36"/>
      <c r="M143" s="36"/>
      <c r="N143" s="36"/>
      <c r="O143" s="36"/>
      <c r="P143" s="36"/>
      <c r="Q143" s="42"/>
      <c r="R143" s="42"/>
      <c r="S143" s="42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</row>
    <row r="144" spans="1:107" ht="16.5" customHeight="1" x14ac:dyDescent="0.2">
      <c r="A144" s="36"/>
      <c r="B144" s="37"/>
      <c r="C144" s="36"/>
      <c r="D144" s="38"/>
      <c r="E144" s="39"/>
      <c r="F144" s="36"/>
      <c r="G144" s="36"/>
      <c r="H144" s="36"/>
      <c r="I144" s="38"/>
      <c r="J144" s="36"/>
      <c r="K144" s="36"/>
      <c r="L144" s="36"/>
      <c r="M144" s="36"/>
      <c r="N144" s="36"/>
      <c r="O144" s="36"/>
      <c r="P144" s="36"/>
      <c r="Q144" s="42"/>
      <c r="R144" s="42"/>
      <c r="S144" s="42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</row>
    <row r="145" spans="1:114" ht="16.5" customHeight="1" x14ac:dyDescent="0.2">
      <c r="A145" s="36"/>
      <c r="B145" s="37"/>
      <c r="C145" s="36"/>
      <c r="D145" s="38"/>
      <c r="E145" s="39"/>
      <c r="F145" s="36"/>
      <c r="G145" s="36"/>
      <c r="H145" s="36"/>
      <c r="I145" s="38"/>
      <c r="J145" s="36"/>
      <c r="K145" s="36"/>
      <c r="L145" s="36"/>
      <c r="M145" s="36"/>
      <c r="N145" s="36"/>
      <c r="O145" s="36"/>
      <c r="P145" s="36"/>
      <c r="Q145" s="42"/>
      <c r="R145" s="42"/>
      <c r="S145" s="42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</row>
    <row r="146" spans="1:114" ht="16.5" customHeight="1" x14ac:dyDescent="0.2">
      <c r="A146" s="36"/>
      <c r="B146" s="37"/>
      <c r="C146" s="36"/>
      <c r="D146" s="38"/>
      <c r="E146" s="39"/>
      <c r="F146" s="36"/>
      <c r="G146" s="36"/>
      <c r="H146" s="36"/>
      <c r="I146" s="38"/>
      <c r="J146" s="36"/>
      <c r="K146" s="36"/>
      <c r="L146" s="36"/>
      <c r="M146" s="36"/>
      <c r="N146" s="36"/>
      <c r="O146" s="36"/>
      <c r="P146" s="36"/>
      <c r="Q146" s="42"/>
      <c r="R146" s="42"/>
      <c r="S146" s="42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</row>
    <row r="147" spans="1:114" ht="16.5" customHeight="1" x14ac:dyDescent="0.2">
      <c r="A147" s="36"/>
      <c r="B147" s="37"/>
      <c r="C147" s="36"/>
      <c r="D147" s="38"/>
      <c r="E147" s="39"/>
      <c r="F147" s="36"/>
      <c r="G147" s="36"/>
      <c r="H147" s="36"/>
      <c r="I147" s="38"/>
      <c r="J147" s="36"/>
      <c r="K147" s="36"/>
      <c r="L147" s="36"/>
      <c r="M147" s="36"/>
      <c r="N147" s="36"/>
      <c r="O147" s="36"/>
      <c r="P147" s="36"/>
      <c r="Q147" s="42"/>
      <c r="R147" s="42"/>
      <c r="S147" s="42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</row>
    <row r="148" spans="1:114" ht="16.5" customHeight="1" x14ac:dyDescent="0.2">
      <c r="A148" s="36"/>
      <c r="B148" s="37"/>
      <c r="C148" s="36"/>
      <c r="D148" s="38"/>
      <c r="E148" s="39"/>
      <c r="F148" s="36"/>
      <c r="G148" s="36"/>
      <c r="H148" s="36"/>
      <c r="I148" s="38"/>
      <c r="J148" s="36"/>
      <c r="K148" s="36"/>
      <c r="L148" s="36"/>
      <c r="M148" s="36"/>
      <c r="N148" s="36"/>
      <c r="O148" s="36"/>
      <c r="P148" s="36"/>
      <c r="Q148" s="42"/>
      <c r="R148" s="42"/>
      <c r="S148" s="42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</row>
    <row r="149" spans="1:114" ht="16.5" customHeight="1" x14ac:dyDescent="0.2">
      <c r="A149" s="36"/>
      <c r="B149" s="37"/>
      <c r="C149" s="36"/>
      <c r="D149" s="38"/>
      <c r="E149" s="39"/>
      <c r="F149" s="36"/>
      <c r="G149" s="36"/>
      <c r="H149" s="36"/>
      <c r="I149" s="38"/>
      <c r="J149" s="36"/>
      <c r="K149" s="36"/>
      <c r="L149" s="36"/>
      <c r="M149" s="36"/>
      <c r="N149" s="36"/>
      <c r="O149" s="36"/>
      <c r="Q149" s="42"/>
      <c r="R149" s="42"/>
      <c r="S149" s="36"/>
      <c r="T149" s="36"/>
      <c r="U149" s="36"/>
      <c r="V149" s="36"/>
      <c r="W149" s="36"/>
      <c r="X149" s="36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</row>
    <row r="150" spans="1:114" ht="16.5" customHeight="1" x14ac:dyDescent="0.2">
      <c r="A150" s="36"/>
      <c r="B150" s="37"/>
      <c r="C150" s="36"/>
      <c r="D150" s="38"/>
      <c r="E150" s="39"/>
      <c r="F150" s="36"/>
      <c r="G150" s="36"/>
      <c r="H150" s="36"/>
      <c r="I150" s="38"/>
      <c r="J150" s="36"/>
      <c r="K150" s="36"/>
      <c r="L150" s="36"/>
      <c r="M150" s="36"/>
      <c r="N150" s="36"/>
      <c r="O150" s="36"/>
      <c r="Q150" s="42"/>
      <c r="R150" s="42"/>
      <c r="S150" s="36"/>
      <c r="T150" s="36"/>
      <c r="U150" s="36"/>
      <c r="V150" s="36"/>
      <c r="W150" s="36"/>
      <c r="X150" s="36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</row>
    <row r="151" spans="1:114" ht="16.5" customHeight="1" x14ac:dyDescent="0.2">
      <c r="A151" s="36"/>
      <c r="B151" s="37"/>
      <c r="C151" s="36"/>
      <c r="D151" s="38"/>
      <c r="E151" s="39"/>
      <c r="F151" s="36"/>
      <c r="G151" s="36"/>
      <c r="H151" s="36"/>
      <c r="I151" s="38"/>
      <c r="J151" s="36"/>
      <c r="K151" s="36"/>
      <c r="L151" s="36"/>
      <c r="M151" s="36"/>
      <c r="N151" s="36"/>
      <c r="O151" s="36"/>
      <c r="Q151" s="42"/>
      <c r="R151" s="42"/>
      <c r="S151" s="36"/>
      <c r="T151" s="36"/>
      <c r="U151" s="36"/>
      <c r="V151" s="36"/>
      <c r="W151" s="36"/>
      <c r="X151" s="36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</row>
    <row r="152" spans="1:114" ht="16.5" customHeight="1" x14ac:dyDescent="0.2">
      <c r="A152" s="36"/>
      <c r="B152" s="37"/>
      <c r="C152" s="36"/>
      <c r="D152" s="38"/>
      <c r="E152" s="39"/>
      <c r="F152" s="36"/>
      <c r="G152" s="36"/>
      <c r="H152" s="36"/>
      <c r="I152" s="38"/>
      <c r="J152" s="36"/>
      <c r="K152" s="36"/>
      <c r="L152" s="36"/>
      <c r="M152" s="36"/>
      <c r="N152" s="36"/>
      <c r="O152" s="36"/>
      <c r="Q152" s="42"/>
      <c r="R152" s="42"/>
      <c r="S152" s="36"/>
      <c r="T152" s="36"/>
      <c r="U152" s="36"/>
      <c r="V152" s="36"/>
      <c r="W152" s="36"/>
      <c r="X152" s="36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</row>
    <row r="153" spans="1:114" ht="16.5" customHeight="1" x14ac:dyDescent="0.2">
      <c r="A153" s="36"/>
      <c r="B153" s="37"/>
      <c r="C153" s="36"/>
      <c r="D153" s="38"/>
      <c r="E153" s="39"/>
      <c r="F153" s="36"/>
      <c r="G153" s="36"/>
      <c r="H153" s="36"/>
      <c r="I153" s="38"/>
      <c r="J153" s="36"/>
      <c r="K153" s="36"/>
      <c r="L153" s="36"/>
      <c r="M153" s="36"/>
      <c r="N153" s="36"/>
      <c r="O153" s="36"/>
      <c r="Q153" s="42"/>
      <c r="R153" s="42"/>
      <c r="S153" s="36"/>
      <c r="T153" s="36"/>
      <c r="U153" s="36"/>
      <c r="V153" s="36"/>
      <c r="W153" s="36"/>
      <c r="X153" s="36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</row>
    <row r="154" spans="1:114" ht="16.5" customHeight="1" x14ac:dyDescent="0.2">
      <c r="A154" s="36"/>
      <c r="B154" s="37"/>
      <c r="C154" s="36"/>
      <c r="D154" s="38"/>
      <c r="E154" s="39"/>
      <c r="F154" s="36"/>
      <c r="G154" s="36"/>
      <c r="H154" s="36"/>
      <c r="I154" s="38"/>
      <c r="J154" s="36"/>
      <c r="K154" s="36"/>
      <c r="L154" s="36"/>
      <c r="M154" s="36"/>
      <c r="N154" s="36"/>
      <c r="O154" s="36"/>
      <c r="Q154" s="42"/>
      <c r="R154" s="42"/>
      <c r="S154" s="36"/>
      <c r="T154" s="36"/>
      <c r="U154" s="36"/>
      <c r="V154" s="36"/>
      <c r="W154" s="36"/>
      <c r="X154" s="36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</row>
    <row r="155" spans="1:114" ht="16.5" customHeight="1" x14ac:dyDescent="0.2">
      <c r="A155" s="36"/>
      <c r="B155" s="37"/>
      <c r="C155" s="36"/>
      <c r="D155" s="38"/>
      <c r="E155" s="39"/>
      <c r="F155" s="36"/>
      <c r="G155" s="36"/>
      <c r="H155" s="36"/>
      <c r="I155" s="38"/>
      <c r="J155" s="36"/>
      <c r="K155" s="36"/>
      <c r="L155" s="36"/>
      <c r="M155" s="36"/>
      <c r="N155" s="36"/>
      <c r="O155" s="36"/>
      <c r="Q155" s="42"/>
      <c r="R155" s="42"/>
      <c r="S155" s="36"/>
      <c r="T155" s="36"/>
      <c r="U155" s="36"/>
      <c r="V155" s="36"/>
      <c r="W155" s="36"/>
      <c r="X155" s="36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</row>
    <row r="156" spans="1:114" ht="16.5" customHeight="1" x14ac:dyDescent="0.2">
      <c r="A156" s="36"/>
      <c r="B156" s="37"/>
      <c r="C156" s="36"/>
      <c r="D156" s="38"/>
      <c r="E156" s="39"/>
      <c r="F156" s="36"/>
      <c r="G156" s="36"/>
      <c r="H156" s="36"/>
      <c r="I156" s="38"/>
      <c r="J156" s="36"/>
      <c r="K156" s="36"/>
      <c r="L156" s="36"/>
      <c r="M156" s="36"/>
      <c r="N156" s="36"/>
      <c r="O156" s="36"/>
      <c r="Q156" s="42"/>
      <c r="R156" s="42"/>
      <c r="S156" s="36"/>
      <c r="T156" s="36"/>
      <c r="U156" s="36"/>
      <c r="V156" s="36"/>
      <c r="W156" s="36"/>
      <c r="X156" s="36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</row>
    <row r="157" spans="1:114" ht="16.5" customHeight="1" x14ac:dyDescent="0.2">
      <c r="A157" s="36"/>
      <c r="B157" s="37"/>
      <c r="C157" s="36"/>
      <c r="D157" s="38"/>
      <c r="E157" s="39"/>
      <c r="F157" s="36"/>
      <c r="G157" s="36"/>
      <c r="H157" s="36"/>
      <c r="I157" s="38"/>
      <c r="J157" s="36"/>
      <c r="K157" s="36"/>
      <c r="L157" s="36"/>
      <c r="M157" s="36"/>
      <c r="N157" s="36"/>
      <c r="O157" s="36"/>
      <c r="Q157" s="42"/>
      <c r="R157" s="42"/>
      <c r="S157" s="36"/>
      <c r="T157" s="36"/>
      <c r="U157" s="36"/>
      <c r="V157" s="36"/>
      <c r="W157" s="36"/>
      <c r="X157" s="36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</row>
    <row r="158" spans="1:114" ht="16.5" customHeight="1" x14ac:dyDescent="0.2">
      <c r="A158" s="36"/>
      <c r="B158" s="37"/>
      <c r="C158" s="36"/>
      <c r="D158" s="38"/>
      <c r="E158" s="39"/>
      <c r="F158" s="36"/>
      <c r="G158" s="36"/>
      <c r="H158" s="36"/>
      <c r="I158" s="38"/>
      <c r="J158" s="36"/>
      <c r="K158" s="36"/>
      <c r="L158" s="36"/>
      <c r="M158" s="36"/>
      <c r="N158" s="36"/>
      <c r="O158" s="36"/>
      <c r="Q158" s="42"/>
      <c r="R158" s="42"/>
      <c r="S158" s="36"/>
      <c r="T158" s="36"/>
      <c r="U158" s="36"/>
      <c r="V158" s="36"/>
      <c r="W158" s="36"/>
      <c r="X158" s="36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</row>
    <row r="159" spans="1:114" ht="16.5" customHeight="1" x14ac:dyDescent="0.2">
      <c r="A159" s="36"/>
      <c r="B159" s="37"/>
      <c r="C159" s="36"/>
      <c r="D159" s="38"/>
      <c r="E159" s="39"/>
      <c r="F159" s="36"/>
      <c r="G159" s="36"/>
      <c r="H159" s="36"/>
      <c r="I159" s="38"/>
      <c r="J159" s="36"/>
      <c r="K159" s="36"/>
      <c r="L159" s="36"/>
      <c r="M159" s="36"/>
      <c r="N159" s="36"/>
      <c r="O159" s="36"/>
      <c r="Q159" s="42"/>
      <c r="R159" s="42"/>
      <c r="S159" s="36"/>
      <c r="T159" s="36"/>
      <c r="U159" s="36"/>
      <c r="V159" s="36"/>
      <c r="W159" s="36"/>
      <c r="X159" s="36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</row>
    <row r="160" spans="1:114" ht="16.5" customHeight="1" x14ac:dyDescent="0.2">
      <c r="A160" s="36"/>
      <c r="B160" s="37"/>
      <c r="C160" s="36"/>
      <c r="D160" s="38"/>
      <c r="E160" s="39"/>
      <c r="F160" s="36"/>
      <c r="G160" s="36"/>
      <c r="H160" s="36"/>
      <c r="I160" s="38"/>
      <c r="J160" s="36"/>
      <c r="K160" s="36"/>
      <c r="L160" s="36"/>
      <c r="M160" s="36"/>
      <c r="N160" s="36"/>
      <c r="O160" s="36"/>
      <c r="Q160" s="42"/>
      <c r="R160" s="42"/>
      <c r="S160" s="36"/>
      <c r="T160" s="36"/>
      <c r="U160" s="36"/>
      <c r="V160" s="36"/>
      <c r="W160" s="36"/>
      <c r="X160" s="36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</row>
    <row r="161" spans="1:114" ht="16.5" customHeight="1" x14ac:dyDescent="0.2">
      <c r="A161" s="36"/>
      <c r="B161" s="37"/>
      <c r="C161" s="36"/>
      <c r="D161" s="38"/>
      <c r="E161" s="39"/>
      <c r="F161" s="36"/>
      <c r="G161" s="36"/>
      <c r="H161" s="36"/>
      <c r="I161" s="38"/>
      <c r="J161" s="36"/>
      <c r="K161" s="36"/>
      <c r="L161" s="36"/>
      <c r="M161" s="36"/>
      <c r="N161" s="36"/>
      <c r="O161" s="36"/>
      <c r="Q161" s="42"/>
      <c r="R161" s="42"/>
      <c r="S161" s="36"/>
      <c r="T161" s="36"/>
      <c r="U161" s="36"/>
      <c r="V161" s="36"/>
      <c r="W161" s="36"/>
      <c r="X161" s="36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</row>
    <row r="162" spans="1:114" ht="16.5" customHeight="1" x14ac:dyDescent="0.2">
      <c r="A162" s="36"/>
      <c r="B162" s="37"/>
      <c r="C162" s="36"/>
      <c r="D162" s="38"/>
      <c r="E162" s="39"/>
      <c r="F162" s="36"/>
      <c r="G162" s="36"/>
      <c r="H162" s="36"/>
      <c r="I162" s="38"/>
      <c r="J162" s="36"/>
      <c r="K162" s="36"/>
      <c r="L162" s="36"/>
      <c r="M162" s="36"/>
      <c r="N162" s="36"/>
      <c r="O162" s="36"/>
      <c r="Q162" s="42"/>
      <c r="R162" s="42"/>
      <c r="S162" s="36"/>
      <c r="T162" s="36"/>
      <c r="U162" s="36"/>
      <c r="V162" s="36"/>
      <c r="W162" s="36"/>
      <c r="X162" s="36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</row>
    <row r="163" spans="1:114" ht="16.5" customHeight="1" x14ac:dyDescent="0.2">
      <c r="A163" s="36"/>
      <c r="B163" s="37"/>
      <c r="C163" s="36"/>
      <c r="D163" s="38"/>
      <c r="E163" s="39"/>
      <c r="F163" s="36"/>
      <c r="G163" s="36"/>
      <c r="H163" s="36"/>
      <c r="I163" s="38"/>
      <c r="J163" s="36"/>
      <c r="K163" s="36"/>
      <c r="L163" s="36"/>
      <c r="M163" s="36"/>
      <c r="N163" s="36"/>
      <c r="O163" s="36"/>
      <c r="Q163" s="42"/>
      <c r="R163" s="42"/>
      <c r="S163" s="36"/>
      <c r="T163" s="36"/>
      <c r="U163" s="36"/>
      <c r="V163" s="36"/>
      <c r="W163" s="36"/>
      <c r="X163" s="36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</row>
    <row r="164" spans="1:114" ht="16.5" customHeight="1" x14ac:dyDescent="0.2">
      <c r="A164" s="36"/>
      <c r="B164" s="37"/>
      <c r="C164" s="36"/>
      <c r="D164" s="38"/>
      <c r="E164" s="39"/>
      <c r="F164" s="36"/>
      <c r="G164" s="36"/>
      <c r="H164" s="36"/>
      <c r="I164" s="38"/>
      <c r="J164" s="36"/>
      <c r="K164" s="36"/>
      <c r="L164" s="36"/>
      <c r="M164" s="36"/>
      <c r="N164" s="36"/>
      <c r="O164" s="36"/>
      <c r="Q164" s="42"/>
      <c r="R164" s="42"/>
      <c r="S164" s="36"/>
      <c r="T164" s="36"/>
      <c r="U164" s="36"/>
      <c r="V164" s="36"/>
      <c r="W164" s="36"/>
      <c r="X164" s="36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</row>
    <row r="165" spans="1:114" ht="16.5" customHeight="1" x14ac:dyDescent="0.2">
      <c r="A165" s="36"/>
      <c r="B165" s="37"/>
      <c r="C165" s="36"/>
      <c r="D165" s="38"/>
      <c r="E165" s="39"/>
      <c r="F165" s="36"/>
      <c r="G165" s="36"/>
      <c r="H165" s="36"/>
      <c r="I165" s="38"/>
      <c r="J165" s="36"/>
      <c r="K165" s="36"/>
      <c r="L165" s="36"/>
      <c r="M165" s="36"/>
      <c r="N165" s="36"/>
      <c r="O165" s="36"/>
      <c r="Q165" s="42"/>
      <c r="R165" s="42"/>
      <c r="S165" s="36"/>
      <c r="T165" s="36"/>
      <c r="U165" s="36"/>
      <c r="V165" s="36"/>
      <c r="W165" s="36"/>
      <c r="X165" s="36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</row>
    <row r="166" spans="1:114" ht="16.5" customHeight="1" x14ac:dyDescent="0.2">
      <c r="A166" s="36"/>
      <c r="B166" s="37"/>
      <c r="C166" s="36"/>
      <c r="D166" s="38"/>
      <c r="E166" s="39"/>
      <c r="F166" s="36"/>
      <c r="G166" s="36"/>
      <c r="H166" s="36"/>
      <c r="I166" s="38"/>
      <c r="J166" s="36"/>
      <c r="K166" s="36"/>
      <c r="L166" s="36"/>
      <c r="M166" s="36"/>
      <c r="N166" s="36"/>
      <c r="O166" s="36"/>
      <c r="Q166" s="42"/>
      <c r="R166" s="42"/>
      <c r="S166" s="36"/>
      <c r="T166" s="36"/>
      <c r="U166" s="36"/>
      <c r="V166" s="36"/>
      <c r="W166" s="36"/>
      <c r="X166" s="36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</row>
    <row r="167" spans="1:114" ht="16.5" customHeight="1" x14ac:dyDescent="0.2">
      <c r="A167" s="36"/>
      <c r="B167" s="37"/>
      <c r="C167" s="36"/>
      <c r="D167" s="38"/>
      <c r="E167" s="39"/>
      <c r="F167" s="36"/>
      <c r="G167" s="36"/>
      <c r="H167" s="36"/>
      <c r="I167" s="38"/>
      <c r="J167" s="36"/>
      <c r="K167" s="36"/>
      <c r="L167" s="36"/>
      <c r="M167" s="36"/>
      <c r="N167" s="36"/>
      <c r="O167" s="36"/>
      <c r="Q167" s="42"/>
      <c r="R167" s="42"/>
      <c r="S167" s="36"/>
      <c r="T167" s="36"/>
      <c r="U167" s="36"/>
      <c r="V167" s="36"/>
      <c r="W167" s="36"/>
      <c r="X167" s="36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</row>
    <row r="168" spans="1:114" ht="16.5" customHeight="1" x14ac:dyDescent="0.2">
      <c r="A168" s="36"/>
      <c r="B168" s="37"/>
      <c r="C168" s="36"/>
      <c r="D168" s="38"/>
      <c r="E168" s="39"/>
      <c r="F168" s="36"/>
      <c r="G168" s="36"/>
      <c r="H168" s="36"/>
      <c r="I168" s="38"/>
      <c r="J168" s="36"/>
      <c r="K168" s="36"/>
      <c r="L168" s="36"/>
      <c r="M168" s="36"/>
      <c r="N168" s="36"/>
      <c r="O168" s="36"/>
      <c r="Q168" s="42"/>
      <c r="R168" s="42"/>
      <c r="S168" s="36"/>
      <c r="T168" s="36"/>
      <c r="U168" s="36"/>
      <c r="V168" s="36"/>
      <c r="W168" s="36"/>
      <c r="X168" s="36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</row>
    <row r="169" spans="1:114" ht="16.5" customHeight="1" x14ac:dyDescent="0.2">
      <c r="A169" s="36"/>
      <c r="B169" s="37"/>
      <c r="C169" s="36"/>
      <c r="D169" s="38"/>
      <c r="E169" s="39"/>
      <c r="F169" s="36"/>
      <c r="G169" s="36"/>
      <c r="H169" s="36"/>
      <c r="I169" s="38"/>
      <c r="J169" s="36"/>
      <c r="K169" s="36"/>
      <c r="L169" s="36"/>
      <c r="M169" s="36"/>
      <c r="N169" s="36"/>
      <c r="O169" s="36"/>
      <c r="Q169" s="42"/>
      <c r="R169" s="42"/>
      <c r="S169" s="36"/>
      <c r="T169" s="36"/>
      <c r="U169" s="36"/>
      <c r="V169" s="36"/>
      <c r="W169" s="36"/>
      <c r="X169" s="36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</row>
    <row r="170" spans="1:114" ht="16.5" customHeight="1" x14ac:dyDescent="0.2">
      <c r="A170" s="36"/>
      <c r="B170" s="37"/>
      <c r="C170" s="36"/>
      <c r="D170" s="38"/>
      <c r="E170" s="39"/>
      <c r="F170" s="36"/>
      <c r="G170" s="36"/>
      <c r="H170" s="36"/>
      <c r="I170" s="38"/>
      <c r="J170" s="36"/>
      <c r="K170" s="36"/>
      <c r="L170" s="36"/>
      <c r="M170" s="36"/>
      <c r="N170" s="36"/>
      <c r="O170" s="36"/>
      <c r="Q170" s="42"/>
      <c r="R170" s="42"/>
      <c r="S170" s="36"/>
      <c r="T170" s="36"/>
      <c r="U170" s="36"/>
      <c r="V170" s="36"/>
      <c r="W170" s="36"/>
      <c r="X170" s="36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</row>
    <row r="171" spans="1:114" ht="16.5" customHeight="1" x14ac:dyDescent="0.2">
      <c r="A171" s="36"/>
      <c r="B171" s="37"/>
      <c r="C171" s="36"/>
      <c r="D171" s="38"/>
      <c r="E171" s="39"/>
      <c r="F171" s="36"/>
      <c r="G171" s="36"/>
      <c r="H171" s="36"/>
      <c r="I171" s="38"/>
      <c r="J171" s="36"/>
      <c r="K171" s="36"/>
      <c r="L171" s="36"/>
      <c r="M171" s="36"/>
      <c r="N171" s="36"/>
      <c r="O171" s="36"/>
      <c r="Q171" s="42"/>
      <c r="R171" s="42"/>
      <c r="S171" s="36"/>
      <c r="T171" s="36"/>
      <c r="U171" s="36"/>
      <c r="V171" s="36"/>
      <c r="W171" s="36"/>
      <c r="X171" s="36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</row>
    <row r="172" spans="1:114" ht="16.5" customHeight="1" x14ac:dyDescent="0.2">
      <c r="A172" s="36"/>
      <c r="B172" s="37"/>
      <c r="C172" s="36"/>
      <c r="D172" s="38"/>
      <c r="E172" s="39"/>
      <c r="F172" s="36"/>
      <c r="G172" s="36"/>
      <c r="H172" s="36"/>
      <c r="I172" s="38"/>
      <c r="J172" s="36"/>
      <c r="K172" s="36"/>
      <c r="L172" s="36"/>
      <c r="M172" s="36"/>
      <c r="N172" s="36"/>
      <c r="O172" s="36"/>
      <c r="Q172" s="42"/>
      <c r="R172" s="42"/>
      <c r="S172" s="36"/>
      <c r="T172" s="36"/>
      <c r="U172" s="36"/>
      <c r="V172" s="36"/>
      <c r="W172" s="36"/>
      <c r="X172" s="36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</row>
    <row r="173" spans="1:114" ht="16.5" customHeight="1" x14ac:dyDescent="0.2">
      <c r="A173" s="36"/>
      <c r="B173" s="37"/>
      <c r="C173" s="36"/>
      <c r="D173" s="38"/>
      <c r="E173" s="39"/>
      <c r="F173" s="36"/>
      <c r="G173" s="36"/>
      <c r="H173" s="36"/>
      <c r="I173" s="38"/>
      <c r="J173" s="36"/>
      <c r="K173" s="36"/>
      <c r="L173" s="36"/>
      <c r="M173" s="36"/>
      <c r="N173" s="36"/>
      <c r="O173" s="36"/>
      <c r="Q173" s="42"/>
      <c r="R173" s="42"/>
      <c r="S173" s="36"/>
      <c r="T173" s="36"/>
      <c r="U173" s="36"/>
      <c r="V173" s="36"/>
      <c r="W173" s="36"/>
      <c r="X173" s="36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</row>
    <row r="174" spans="1:114" ht="16.5" customHeight="1" x14ac:dyDescent="0.2">
      <c r="A174" s="36"/>
      <c r="B174" s="37"/>
      <c r="C174" s="36"/>
      <c r="D174" s="38"/>
      <c r="E174" s="39"/>
      <c r="F174" s="36"/>
      <c r="G174" s="36"/>
      <c r="H174" s="36"/>
      <c r="I174" s="38"/>
      <c r="J174" s="36"/>
      <c r="K174" s="36"/>
      <c r="L174" s="36"/>
      <c r="M174" s="36"/>
      <c r="N174" s="36"/>
      <c r="O174" s="36"/>
      <c r="Q174" s="42"/>
      <c r="R174" s="42"/>
      <c r="S174" s="36"/>
      <c r="T174" s="36"/>
      <c r="U174" s="36"/>
      <c r="V174" s="36"/>
      <c r="W174" s="36"/>
      <c r="X174" s="36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</row>
    <row r="175" spans="1:114" ht="16.5" customHeight="1" x14ac:dyDescent="0.2">
      <c r="A175" s="36"/>
      <c r="B175" s="37"/>
      <c r="C175" s="36"/>
      <c r="D175" s="38"/>
      <c r="E175" s="39"/>
      <c r="F175" s="36"/>
      <c r="G175" s="36"/>
      <c r="H175" s="36"/>
      <c r="I175" s="38"/>
      <c r="J175" s="36"/>
      <c r="K175" s="36"/>
      <c r="L175" s="36"/>
      <c r="M175" s="36"/>
      <c r="N175" s="36"/>
      <c r="O175" s="36"/>
      <c r="Q175" s="42"/>
      <c r="R175" s="42"/>
      <c r="S175" s="36"/>
      <c r="T175" s="36"/>
      <c r="U175" s="36"/>
      <c r="V175" s="36"/>
      <c r="W175" s="36"/>
      <c r="X175" s="36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</row>
    <row r="176" spans="1:114" ht="16.5" customHeight="1" x14ac:dyDescent="0.2">
      <c r="A176" s="36"/>
      <c r="B176" s="37"/>
      <c r="C176" s="36"/>
      <c r="D176" s="38"/>
      <c r="E176" s="39"/>
      <c r="F176" s="36"/>
      <c r="G176" s="36"/>
      <c r="H176" s="36"/>
      <c r="I176" s="38"/>
      <c r="J176" s="36"/>
      <c r="K176" s="36"/>
      <c r="L176" s="36"/>
      <c r="M176" s="36"/>
      <c r="N176" s="36"/>
      <c r="O176" s="36"/>
      <c r="Q176" s="42"/>
      <c r="R176" s="42"/>
      <c r="S176" s="36"/>
      <c r="T176" s="36"/>
      <c r="U176" s="36"/>
      <c r="V176" s="36"/>
      <c r="W176" s="36"/>
      <c r="X176" s="36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</row>
    <row r="177" spans="1:114" ht="16.5" customHeight="1" x14ac:dyDescent="0.2">
      <c r="A177" s="36"/>
      <c r="B177" s="37"/>
      <c r="C177" s="36"/>
      <c r="D177" s="38"/>
      <c r="E177" s="39"/>
      <c r="F177" s="36"/>
      <c r="G177" s="36"/>
      <c r="H177" s="36"/>
      <c r="I177" s="38"/>
      <c r="J177" s="36"/>
      <c r="K177" s="36"/>
      <c r="L177" s="36"/>
      <c r="M177" s="36"/>
      <c r="N177" s="36"/>
      <c r="O177" s="36"/>
      <c r="Q177" s="42"/>
      <c r="R177" s="42"/>
      <c r="S177" s="36"/>
      <c r="T177" s="36"/>
      <c r="U177" s="36"/>
      <c r="V177" s="36"/>
      <c r="W177" s="36"/>
      <c r="X177" s="36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</row>
    <row r="178" spans="1:114" ht="16.5" customHeight="1" x14ac:dyDescent="0.2">
      <c r="A178" s="36"/>
      <c r="B178" s="37"/>
      <c r="C178" s="36"/>
      <c r="D178" s="38"/>
      <c r="E178" s="39"/>
      <c r="F178" s="36"/>
      <c r="G178" s="36"/>
      <c r="H178" s="36"/>
      <c r="I178" s="38"/>
      <c r="J178" s="36"/>
      <c r="K178" s="36"/>
      <c r="L178" s="36"/>
      <c r="M178" s="36"/>
      <c r="N178" s="36"/>
      <c r="O178" s="36"/>
      <c r="Q178" s="42"/>
      <c r="R178" s="42"/>
      <c r="S178" s="36"/>
      <c r="T178" s="36"/>
      <c r="U178" s="36"/>
      <c r="V178" s="36"/>
      <c r="W178" s="36"/>
      <c r="X178" s="36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</row>
    <row r="179" spans="1:114" ht="16.5" customHeight="1" x14ac:dyDescent="0.2">
      <c r="A179" s="36"/>
      <c r="B179" s="37"/>
      <c r="C179" s="36"/>
      <c r="D179" s="38"/>
      <c r="E179" s="39"/>
      <c r="F179" s="36"/>
      <c r="G179" s="36"/>
      <c r="H179" s="36"/>
      <c r="I179" s="38"/>
      <c r="J179" s="36"/>
      <c r="K179" s="36"/>
      <c r="L179" s="36"/>
      <c r="M179" s="36"/>
      <c r="N179" s="36"/>
      <c r="O179" s="36"/>
      <c r="Q179" s="42"/>
      <c r="R179" s="42"/>
      <c r="S179" s="36"/>
      <c r="T179" s="36"/>
      <c r="U179" s="36"/>
      <c r="V179" s="36"/>
      <c r="W179" s="36"/>
      <c r="X179" s="36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</row>
    <row r="180" spans="1:114" ht="16.5" customHeight="1" x14ac:dyDescent="0.2">
      <c r="A180" s="36"/>
      <c r="B180" s="37"/>
      <c r="C180" s="36"/>
      <c r="D180" s="38"/>
      <c r="E180" s="39"/>
      <c r="F180" s="36"/>
      <c r="G180" s="36"/>
      <c r="H180" s="36"/>
      <c r="I180" s="38"/>
      <c r="J180" s="36"/>
      <c r="K180" s="36"/>
      <c r="L180" s="36"/>
      <c r="M180" s="36"/>
      <c r="N180" s="36"/>
      <c r="O180" s="36"/>
      <c r="Q180" s="42"/>
      <c r="R180" s="42"/>
      <c r="S180" s="36"/>
      <c r="T180" s="36"/>
      <c r="U180" s="36"/>
      <c r="V180" s="36"/>
      <c r="W180" s="36"/>
      <c r="X180" s="36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</row>
    <row r="181" spans="1:114" ht="16.5" customHeight="1" x14ac:dyDescent="0.2">
      <c r="A181" s="36"/>
      <c r="B181" s="37"/>
      <c r="C181" s="36"/>
      <c r="D181" s="38"/>
      <c r="E181" s="39"/>
      <c r="F181" s="36"/>
      <c r="G181" s="36"/>
      <c r="H181" s="36"/>
      <c r="I181" s="38"/>
      <c r="J181" s="36"/>
      <c r="K181" s="36"/>
      <c r="L181" s="36"/>
      <c r="M181" s="36"/>
      <c r="N181" s="36"/>
      <c r="O181" s="36"/>
      <c r="Q181" s="42"/>
      <c r="R181" s="42"/>
      <c r="S181" s="36"/>
      <c r="T181" s="36"/>
      <c r="U181" s="36"/>
      <c r="V181" s="36"/>
      <c r="W181" s="36"/>
      <c r="X181" s="36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</row>
    <row r="182" spans="1:114" ht="16.5" customHeight="1" x14ac:dyDescent="0.2">
      <c r="A182" s="36"/>
      <c r="B182" s="37"/>
      <c r="C182" s="36"/>
      <c r="D182" s="38"/>
      <c r="E182" s="39"/>
      <c r="F182" s="36"/>
      <c r="G182" s="36"/>
      <c r="H182" s="36"/>
      <c r="I182" s="38"/>
      <c r="J182" s="36"/>
      <c r="K182" s="36"/>
      <c r="L182" s="36"/>
      <c r="M182" s="36"/>
      <c r="N182" s="36"/>
      <c r="O182" s="36"/>
      <c r="Q182" s="42"/>
      <c r="R182" s="42"/>
      <c r="S182" s="36"/>
      <c r="T182" s="36"/>
      <c r="U182" s="36"/>
      <c r="V182" s="36"/>
      <c r="W182" s="36"/>
      <c r="X182" s="36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</row>
    <row r="183" spans="1:114" ht="16.5" customHeight="1" x14ac:dyDescent="0.2">
      <c r="A183" s="36"/>
      <c r="B183" s="37"/>
      <c r="C183" s="36"/>
      <c r="D183" s="38"/>
      <c r="E183" s="39"/>
      <c r="F183" s="36"/>
      <c r="G183" s="36"/>
      <c r="H183" s="36"/>
      <c r="I183" s="38"/>
      <c r="J183" s="36"/>
      <c r="K183" s="36"/>
      <c r="L183" s="36"/>
      <c r="M183" s="36"/>
      <c r="N183" s="36"/>
      <c r="O183" s="36"/>
      <c r="Q183" s="42"/>
      <c r="R183" s="42"/>
      <c r="S183" s="36"/>
      <c r="T183" s="36"/>
      <c r="U183" s="36"/>
      <c r="V183" s="36"/>
      <c r="W183" s="36"/>
      <c r="X183" s="36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</row>
    <row r="184" spans="1:114" ht="16.5" customHeight="1" x14ac:dyDescent="0.2">
      <c r="A184" s="36"/>
      <c r="B184" s="37"/>
      <c r="C184" s="36"/>
      <c r="D184" s="38"/>
      <c r="E184" s="39"/>
      <c r="F184" s="36"/>
      <c r="G184" s="36"/>
      <c r="H184" s="36"/>
      <c r="I184" s="38"/>
      <c r="J184" s="36"/>
      <c r="K184" s="36"/>
      <c r="L184" s="36"/>
      <c r="M184" s="36"/>
      <c r="N184" s="36"/>
      <c r="O184" s="36"/>
      <c r="Q184" s="42"/>
      <c r="R184" s="42"/>
      <c r="S184" s="36"/>
      <c r="T184" s="36"/>
      <c r="U184" s="36"/>
      <c r="V184" s="36"/>
      <c r="W184" s="36"/>
      <c r="X184" s="36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</row>
    <row r="185" spans="1:114" ht="16.5" customHeight="1" x14ac:dyDescent="0.2">
      <c r="A185" s="36"/>
      <c r="B185" s="37"/>
      <c r="C185" s="36"/>
      <c r="D185" s="38"/>
      <c r="E185" s="39"/>
      <c r="F185" s="36"/>
      <c r="G185" s="36"/>
      <c r="H185" s="36"/>
      <c r="I185" s="38"/>
      <c r="J185" s="36"/>
      <c r="K185" s="36"/>
      <c r="L185" s="36"/>
      <c r="M185" s="36"/>
      <c r="N185" s="36"/>
      <c r="O185" s="36"/>
      <c r="Q185" s="42"/>
      <c r="R185" s="42"/>
      <c r="S185" s="36"/>
      <c r="T185" s="36"/>
      <c r="U185" s="36"/>
      <c r="V185" s="36"/>
      <c r="W185" s="36"/>
      <c r="X185" s="36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</row>
    <row r="186" spans="1:114" ht="16.5" customHeight="1" x14ac:dyDescent="0.2">
      <c r="A186" s="36"/>
      <c r="B186" s="37"/>
      <c r="C186" s="36"/>
      <c r="D186" s="38"/>
      <c r="E186" s="39"/>
      <c r="F186" s="36"/>
      <c r="G186" s="36"/>
      <c r="H186" s="36"/>
      <c r="I186" s="38"/>
      <c r="J186" s="36"/>
      <c r="K186" s="36"/>
      <c r="L186" s="36"/>
      <c r="M186" s="36"/>
      <c r="N186" s="36"/>
      <c r="O186" s="36"/>
      <c r="Q186" s="42"/>
      <c r="R186" s="42"/>
      <c r="S186" s="36"/>
      <c r="T186" s="36"/>
      <c r="U186" s="36"/>
      <c r="V186" s="36"/>
      <c r="W186" s="36"/>
      <c r="X186" s="36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</row>
    <row r="187" spans="1:114" ht="16.5" customHeight="1" x14ac:dyDescent="0.2">
      <c r="A187" s="36"/>
      <c r="B187" s="37"/>
      <c r="C187" s="36"/>
      <c r="D187" s="38"/>
      <c r="E187" s="39"/>
      <c r="F187" s="36"/>
      <c r="G187" s="36"/>
      <c r="H187" s="36"/>
      <c r="I187" s="38"/>
      <c r="J187" s="36"/>
      <c r="K187" s="36"/>
      <c r="L187" s="36"/>
      <c r="M187" s="36"/>
      <c r="N187" s="36"/>
      <c r="O187" s="36"/>
      <c r="Q187" s="42"/>
      <c r="R187" s="42"/>
      <c r="S187" s="36"/>
      <c r="T187" s="36"/>
      <c r="U187" s="36"/>
      <c r="V187" s="36"/>
      <c r="W187" s="36"/>
      <c r="X187" s="36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</row>
    <row r="188" spans="1:114" ht="16.5" customHeight="1" x14ac:dyDescent="0.2">
      <c r="A188" s="36"/>
      <c r="B188" s="37"/>
      <c r="C188" s="36"/>
      <c r="D188" s="38"/>
      <c r="E188" s="39"/>
      <c r="F188" s="36"/>
      <c r="G188" s="36"/>
      <c r="H188" s="36"/>
      <c r="I188" s="38"/>
      <c r="J188" s="36"/>
      <c r="K188" s="36"/>
      <c r="L188" s="36"/>
      <c r="M188" s="36"/>
      <c r="N188" s="36"/>
      <c r="O188" s="36"/>
      <c r="Q188" s="42"/>
      <c r="R188" s="42"/>
      <c r="S188" s="36"/>
      <c r="T188" s="36"/>
      <c r="U188" s="36"/>
      <c r="V188" s="36"/>
      <c r="W188" s="36"/>
      <c r="X188" s="36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</row>
    <row r="189" spans="1:114" ht="16.5" customHeight="1" x14ac:dyDescent="0.2">
      <c r="A189" s="36"/>
      <c r="B189" s="37"/>
      <c r="C189" s="36"/>
      <c r="D189" s="38"/>
      <c r="E189" s="39"/>
      <c r="F189" s="36"/>
      <c r="G189" s="36"/>
      <c r="H189" s="36"/>
      <c r="I189" s="38"/>
      <c r="J189" s="36"/>
      <c r="K189" s="36"/>
      <c r="L189" s="36"/>
      <c r="M189" s="36"/>
      <c r="N189" s="36"/>
      <c r="O189" s="36"/>
      <c r="Q189" s="42"/>
      <c r="R189" s="42"/>
      <c r="S189" s="36"/>
      <c r="T189" s="36"/>
      <c r="U189" s="36"/>
      <c r="V189" s="36"/>
      <c r="W189" s="36"/>
      <c r="X189" s="36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</row>
    <row r="190" spans="1:114" ht="16.5" customHeight="1" x14ac:dyDescent="0.2">
      <c r="A190" s="36"/>
      <c r="B190" s="37"/>
      <c r="C190" s="36"/>
      <c r="D190" s="38"/>
      <c r="E190" s="39"/>
      <c r="F190" s="36"/>
      <c r="G190" s="36"/>
      <c r="H190" s="36"/>
      <c r="I190" s="38"/>
      <c r="J190" s="36"/>
      <c r="K190" s="36"/>
      <c r="L190" s="36"/>
      <c r="M190" s="36"/>
      <c r="N190" s="36"/>
      <c r="O190" s="36"/>
      <c r="Q190" s="42"/>
      <c r="R190" s="42"/>
      <c r="S190" s="36"/>
      <c r="T190" s="36"/>
      <c r="U190" s="36"/>
      <c r="V190" s="36"/>
      <c r="W190" s="36"/>
      <c r="X190" s="36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</row>
    <row r="191" spans="1:114" ht="16.5" customHeight="1" x14ac:dyDescent="0.2">
      <c r="A191" s="36"/>
      <c r="B191" s="37"/>
      <c r="C191" s="36"/>
      <c r="D191" s="38"/>
      <c r="E191" s="39"/>
      <c r="F191" s="36"/>
      <c r="G191" s="36"/>
      <c r="H191" s="36"/>
      <c r="I191" s="38"/>
      <c r="J191" s="36"/>
      <c r="K191" s="36"/>
      <c r="L191" s="36"/>
      <c r="M191" s="36"/>
      <c r="N191" s="36"/>
      <c r="O191" s="36"/>
      <c r="Q191" s="42"/>
      <c r="R191" s="42"/>
      <c r="S191" s="36"/>
      <c r="T191" s="36"/>
      <c r="U191" s="36"/>
      <c r="V191" s="36"/>
      <c r="W191" s="36"/>
      <c r="X191" s="36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</row>
    <row r="192" spans="1:114" ht="16.5" customHeight="1" x14ac:dyDescent="0.2">
      <c r="A192" s="36"/>
      <c r="B192" s="37"/>
      <c r="C192" s="36"/>
      <c r="D192" s="38"/>
      <c r="E192" s="39"/>
      <c r="F192" s="36"/>
      <c r="G192" s="36"/>
      <c r="H192" s="36"/>
      <c r="I192" s="38"/>
      <c r="J192" s="36"/>
      <c r="K192" s="36"/>
      <c r="L192" s="36"/>
      <c r="M192" s="36"/>
      <c r="N192" s="36"/>
      <c r="O192" s="36"/>
      <c r="Q192" s="42"/>
      <c r="R192" s="42"/>
      <c r="S192" s="36"/>
      <c r="T192" s="36"/>
      <c r="U192" s="36"/>
      <c r="V192" s="36"/>
      <c r="W192" s="36"/>
      <c r="X192" s="36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</row>
    <row r="193" spans="1:114" ht="16.5" customHeight="1" x14ac:dyDescent="0.2">
      <c r="A193" s="36"/>
      <c r="B193" s="37"/>
      <c r="C193" s="36"/>
      <c r="D193" s="38"/>
      <c r="E193" s="39"/>
      <c r="F193" s="36"/>
      <c r="G193" s="36"/>
      <c r="H193" s="36"/>
      <c r="I193" s="38"/>
      <c r="J193" s="36"/>
      <c r="K193" s="36"/>
      <c r="L193" s="36"/>
      <c r="M193" s="36"/>
      <c r="N193" s="36"/>
      <c r="O193" s="36"/>
      <c r="Q193" s="42"/>
      <c r="R193" s="42"/>
      <c r="S193" s="36"/>
      <c r="T193" s="36"/>
      <c r="U193" s="36"/>
      <c r="V193" s="36"/>
      <c r="W193" s="36"/>
      <c r="X193" s="36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</row>
    <row r="194" spans="1:114" ht="16.5" customHeight="1" x14ac:dyDescent="0.2">
      <c r="A194" s="36"/>
      <c r="B194" s="37"/>
      <c r="C194" s="36"/>
      <c r="D194" s="38"/>
      <c r="E194" s="39"/>
      <c r="F194" s="36"/>
      <c r="G194" s="36"/>
      <c r="H194" s="36"/>
      <c r="I194" s="38"/>
      <c r="J194" s="36"/>
      <c r="K194" s="36"/>
      <c r="L194" s="36"/>
      <c r="M194" s="36"/>
      <c r="N194" s="36"/>
      <c r="O194" s="36"/>
      <c r="Q194" s="42"/>
      <c r="R194" s="42"/>
      <c r="S194" s="36"/>
      <c r="T194" s="36"/>
      <c r="U194" s="36"/>
      <c r="V194" s="36"/>
      <c r="W194" s="36"/>
      <c r="X194" s="36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</row>
    <row r="195" spans="1:114" ht="16.5" customHeight="1" x14ac:dyDescent="0.2">
      <c r="A195" s="36"/>
      <c r="B195" s="37"/>
      <c r="C195" s="36"/>
      <c r="D195" s="38"/>
      <c r="E195" s="39"/>
      <c r="F195" s="36"/>
      <c r="G195" s="36"/>
      <c r="H195" s="36"/>
      <c r="I195" s="38"/>
      <c r="J195" s="36"/>
      <c r="K195" s="36"/>
      <c r="L195" s="36"/>
      <c r="M195" s="36"/>
      <c r="N195" s="36"/>
      <c r="O195" s="36"/>
      <c r="Q195" s="42"/>
      <c r="R195" s="42"/>
      <c r="S195" s="36"/>
      <c r="T195" s="36"/>
      <c r="U195" s="36"/>
      <c r="V195" s="36"/>
      <c r="W195" s="36"/>
      <c r="X195" s="36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</row>
    <row r="196" spans="1:114" ht="16.5" customHeight="1" x14ac:dyDescent="0.2">
      <c r="A196" s="36"/>
      <c r="B196" s="37"/>
      <c r="C196" s="36"/>
      <c r="D196" s="38"/>
      <c r="E196" s="39"/>
      <c r="F196" s="36"/>
      <c r="G196" s="36"/>
      <c r="H196" s="36"/>
      <c r="I196" s="38"/>
      <c r="J196" s="36"/>
      <c r="K196" s="36"/>
      <c r="L196" s="36"/>
      <c r="M196" s="36"/>
      <c r="N196" s="36"/>
      <c r="O196" s="36"/>
      <c r="Q196" s="42"/>
      <c r="R196" s="42"/>
      <c r="S196" s="36"/>
      <c r="T196" s="36"/>
      <c r="U196" s="36"/>
      <c r="V196" s="36"/>
      <c r="W196" s="36"/>
      <c r="X196" s="36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</row>
    <row r="197" spans="1:114" ht="16.5" customHeight="1" x14ac:dyDescent="0.2">
      <c r="A197" s="36"/>
      <c r="B197" s="37"/>
      <c r="C197" s="36"/>
      <c r="D197" s="38"/>
      <c r="E197" s="39"/>
      <c r="F197" s="36"/>
      <c r="G197" s="36"/>
      <c r="H197" s="36"/>
      <c r="I197" s="38"/>
      <c r="J197" s="36"/>
      <c r="K197" s="36"/>
      <c r="L197" s="36"/>
      <c r="M197" s="36"/>
      <c r="N197" s="36"/>
      <c r="O197" s="36"/>
      <c r="Q197" s="42"/>
      <c r="R197" s="42"/>
      <c r="S197" s="36"/>
      <c r="T197" s="36"/>
      <c r="U197" s="36"/>
      <c r="V197" s="36"/>
      <c r="W197" s="36"/>
      <c r="X197" s="36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</row>
    <row r="198" spans="1:114" ht="16.5" customHeight="1" x14ac:dyDescent="0.2">
      <c r="A198" s="36"/>
      <c r="B198" s="37"/>
      <c r="C198" s="36"/>
      <c r="D198" s="38"/>
      <c r="E198" s="39"/>
      <c r="F198" s="36"/>
      <c r="G198" s="36"/>
      <c r="H198" s="36"/>
      <c r="I198" s="38"/>
      <c r="J198" s="36"/>
      <c r="K198" s="36"/>
      <c r="L198" s="36"/>
      <c r="M198" s="36"/>
      <c r="N198" s="36"/>
      <c r="O198" s="36"/>
      <c r="Q198" s="42"/>
      <c r="R198" s="42"/>
      <c r="S198" s="36"/>
      <c r="T198" s="36"/>
      <c r="U198" s="36"/>
      <c r="V198" s="36"/>
      <c r="W198" s="36"/>
      <c r="X198" s="36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</row>
    <row r="199" spans="1:114" ht="16.5" customHeight="1" x14ac:dyDescent="0.2">
      <c r="A199" s="36"/>
      <c r="B199" s="37"/>
      <c r="C199" s="36"/>
      <c r="D199" s="38"/>
      <c r="E199" s="39"/>
      <c r="F199" s="36"/>
      <c r="G199" s="36"/>
      <c r="H199" s="36"/>
      <c r="I199" s="38"/>
      <c r="J199" s="36"/>
      <c r="K199" s="36"/>
      <c r="L199" s="36"/>
      <c r="M199" s="36"/>
      <c r="N199" s="36"/>
      <c r="O199" s="36"/>
      <c r="Q199" s="42"/>
      <c r="R199" s="42"/>
      <c r="S199" s="36"/>
      <c r="T199" s="36"/>
      <c r="U199" s="36"/>
      <c r="V199" s="36"/>
      <c r="W199" s="36"/>
      <c r="X199" s="36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</row>
    <row r="200" spans="1:114" ht="16.5" customHeight="1" x14ac:dyDescent="0.2">
      <c r="A200" s="36"/>
      <c r="B200" s="37"/>
      <c r="C200" s="36"/>
      <c r="D200" s="38"/>
      <c r="E200" s="39"/>
      <c r="F200" s="36"/>
      <c r="G200" s="36"/>
      <c r="H200" s="36"/>
      <c r="I200" s="38"/>
      <c r="J200" s="36"/>
      <c r="K200" s="36"/>
      <c r="L200" s="36"/>
      <c r="M200" s="36"/>
      <c r="N200" s="36"/>
      <c r="O200" s="36"/>
      <c r="Q200" s="42"/>
      <c r="R200" s="42"/>
      <c r="S200" s="36"/>
      <c r="T200" s="36"/>
      <c r="U200" s="36"/>
      <c r="V200" s="36"/>
      <c r="W200" s="36"/>
      <c r="X200" s="36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</row>
    <row r="201" spans="1:114" ht="16.5" customHeight="1" x14ac:dyDescent="0.2">
      <c r="A201" s="36"/>
      <c r="B201" s="37"/>
      <c r="C201" s="36"/>
      <c r="D201" s="38"/>
      <c r="E201" s="39"/>
      <c r="F201" s="36"/>
      <c r="G201" s="36"/>
      <c r="H201" s="36"/>
      <c r="I201" s="38"/>
      <c r="J201" s="36"/>
      <c r="K201" s="36"/>
      <c r="L201" s="36"/>
      <c r="M201" s="36"/>
      <c r="N201" s="36"/>
      <c r="O201" s="36"/>
      <c r="Q201" s="42"/>
      <c r="R201" s="42"/>
      <c r="S201" s="36"/>
      <c r="T201" s="36"/>
      <c r="U201" s="36"/>
      <c r="V201" s="36"/>
      <c r="W201" s="36"/>
      <c r="X201" s="36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</row>
    <row r="202" spans="1:114" ht="16.5" customHeight="1" x14ac:dyDescent="0.2">
      <c r="A202" s="36"/>
      <c r="B202" s="37"/>
      <c r="C202" s="36"/>
      <c r="D202" s="38"/>
      <c r="E202" s="39"/>
      <c r="F202" s="36"/>
      <c r="G202" s="36"/>
      <c r="H202" s="36"/>
      <c r="I202" s="38"/>
      <c r="J202" s="36"/>
      <c r="K202" s="36"/>
      <c r="L202" s="36"/>
      <c r="M202" s="36"/>
      <c r="N202" s="36"/>
      <c r="O202" s="36"/>
      <c r="Q202" s="42"/>
      <c r="R202" s="42"/>
      <c r="S202" s="36"/>
      <c r="T202" s="36"/>
      <c r="U202" s="36"/>
      <c r="V202" s="36"/>
      <c r="W202" s="36"/>
      <c r="X202" s="36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</row>
    <row r="203" spans="1:114" ht="16.5" customHeight="1" x14ac:dyDescent="0.2">
      <c r="A203" s="36"/>
      <c r="B203" s="37"/>
      <c r="C203" s="36"/>
      <c r="D203" s="38"/>
      <c r="E203" s="39"/>
      <c r="F203" s="36"/>
      <c r="G203" s="36"/>
      <c r="H203" s="36"/>
      <c r="I203" s="38"/>
      <c r="J203" s="36"/>
      <c r="K203" s="36"/>
      <c r="L203" s="36"/>
      <c r="M203" s="36"/>
      <c r="N203" s="36"/>
      <c r="O203" s="36"/>
      <c r="Q203" s="42"/>
      <c r="R203" s="42"/>
      <c r="S203" s="36"/>
      <c r="T203" s="36"/>
      <c r="U203" s="36"/>
      <c r="V203" s="36"/>
      <c r="W203" s="36"/>
      <c r="X203" s="36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</row>
  </sheetData>
  <customSheetViews>
    <customSheetView guid="{3B31619D-7D2F-4C42-B352-29FF0F2835C0}" showPageBreaks="1" showGridLines="0" printArea="1" hiddenRows="1" hiddenColumns="1" view="pageBreakPreview">
      <selection activeCell="AH5" sqref="AH1:AL1048576"/>
      <pageMargins left="0" right="0" top="0" bottom="0" header="0" footer="0"/>
      <printOptions horizontalCentered="1"/>
      <pageSetup paperSize="17" scale="35" orientation="landscape" r:id="rId1"/>
    </customSheetView>
    <customSheetView guid="{A23864A6-B860-472F-A3A6-8DB22F46D0D1}" scale="55" showPageBreaks="1" showGridLines="0" printArea="1" view="pageBreakPreview" topLeftCell="A61">
      <selection activeCell="O68" sqref="O68"/>
      <pageMargins left="0" right="0" top="0" bottom="0" header="0" footer="0"/>
      <printOptions horizontalCentered="1"/>
      <pageSetup paperSize="17" scale="35" orientation="landscape" r:id="rId2"/>
    </customSheetView>
    <customSheetView guid="{30132634-C344-4464-A865-921E265FF1D9}" scale="55" showPageBreaks="1" showGridLines="0" printArea="1" view="pageBreakPreview" topLeftCell="A61">
      <selection activeCell="O68" sqref="O68"/>
      <pageMargins left="0" right="0" top="0" bottom="0" header="0" footer="0"/>
      <printOptions horizontalCentered="1"/>
      <pageSetup paperSize="17" scale="35" orientation="landscape" r:id="rId3"/>
    </customSheetView>
  </customSheetViews>
  <mergeCells count="20">
    <mergeCell ref="Q82:S82"/>
    <mergeCell ref="Q81:R81"/>
    <mergeCell ref="F6:G6"/>
    <mergeCell ref="F7:G7"/>
    <mergeCell ref="F8:G8"/>
    <mergeCell ref="Q76:S76"/>
    <mergeCell ref="Q79:R79"/>
    <mergeCell ref="Q80:S80"/>
    <mergeCell ref="Q78:T78"/>
    <mergeCell ref="A58:C58"/>
    <mergeCell ref="Q74:S74"/>
    <mergeCell ref="Q71:S71"/>
    <mergeCell ref="Q69:S69"/>
    <mergeCell ref="A1:AM1"/>
    <mergeCell ref="A2:AM2"/>
    <mergeCell ref="A3:AM3"/>
    <mergeCell ref="A4:AM4"/>
    <mergeCell ref="F5:G5"/>
    <mergeCell ref="A49:B49"/>
    <mergeCell ref="E64:F64"/>
  </mergeCells>
  <printOptions horizontalCentered="1"/>
  <pageMargins left="0" right="0" top="0" bottom="0" header="0" footer="0"/>
  <pageSetup scale="34" orientation="landscape" r:id="rId4"/>
  <ignoredErrors>
    <ignoredError sqref="D80:D82 F80:F87 I80:I87 K67 K80:K86 I68 F68 D68 K70:K78 I70:I78 F70:F78 D70:D75 D77:D78 D84:D87" unlockedFormula="1"/>
  </ignoredError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203"/>
  <sheetViews>
    <sheetView showGridLines="0" view="pageBreakPreview" zoomScaleNormal="82" zoomScaleSheetLayoutView="100" zoomScalePageLayoutView="80" workbookViewId="0">
      <selection sqref="A1:AM1"/>
    </sheetView>
  </sheetViews>
  <sheetFormatPr defaultColWidth="9.140625" defaultRowHeight="16.5" customHeight="1" x14ac:dyDescent="0.2"/>
  <cols>
    <col min="1" max="1" width="52.5703125" style="40" customWidth="1"/>
    <col min="2" max="2" width="38.42578125" style="213" bestFit="1" customWidth="1"/>
    <col min="3" max="3" width="16.28515625" style="40" customWidth="1"/>
    <col min="4" max="4" width="16.28515625" style="224" customWidth="1"/>
    <col min="5" max="5" width="16.28515625" style="140" customWidth="1"/>
    <col min="6" max="6" width="18.28515625" style="40" customWidth="1"/>
    <col min="7" max="7" width="18.28515625" style="40" hidden="1" customWidth="1"/>
    <col min="8" max="8" width="18.28515625" style="40" customWidth="1"/>
    <col min="9" max="9" width="18.28515625" style="224" hidden="1" customWidth="1"/>
    <col min="10" max="10" width="18.28515625" style="40" customWidth="1"/>
    <col min="11" max="13" width="18.28515625" style="40" hidden="1" customWidth="1"/>
    <col min="14" max="14" width="20.7109375" style="40" hidden="1" customWidth="1"/>
    <col min="15" max="15" width="18.28515625" style="40" customWidth="1"/>
    <col min="16" max="16" width="18.28515625" style="41" hidden="1" customWidth="1"/>
    <col min="17" max="18" width="18.28515625" style="225" customWidth="1"/>
    <col min="19" max="19" width="18.28515625" style="40" customWidth="1"/>
    <col min="20" max="20" width="18.28515625" style="40" hidden="1" customWidth="1"/>
    <col min="21" max="22" width="18.28515625" style="40" customWidth="1"/>
    <col min="23" max="24" width="18.28515625" style="40" hidden="1" customWidth="1"/>
    <col min="25" max="38" width="18.28515625" style="225" hidden="1" customWidth="1"/>
    <col min="39" max="39" width="18.28515625" style="40" customWidth="1"/>
    <col min="40" max="40" width="14" style="40" customWidth="1"/>
    <col min="41" max="16384" width="9.140625" style="40"/>
  </cols>
  <sheetData>
    <row r="1" spans="1:114" s="18" customFormat="1" ht="16.5" customHeight="1" x14ac:dyDescent="0.2">
      <c r="A1" s="239" t="s">
        <v>148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</row>
    <row r="2" spans="1:114" s="18" customFormat="1" ht="16.5" customHeight="1" x14ac:dyDescent="0.2">
      <c r="A2" s="239" t="s">
        <v>184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</row>
    <row r="3" spans="1:114" s="18" customFormat="1" ht="16.5" customHeight="1" x14ac:dyDescent="0.2">
      <c r="A3" s="239" t="s">
        <v>188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</row>
    <row r="4" spans="1:114" s="18" customFormat="1" ht="16.5" customHeight="1" x14ac:dyDescent="0.2">
      <c r="A4" s="239" t="s">
        <v>189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</row>
    <row r="5" spans="1:114" s="18" customFormat="1" ht="16.5" customHeight="1" x14ac:dyDescent="0.2">
      <c r="A5" s="19" t="s">
        <v>114</v>
      </c>
      <c r="B5" s="20" t="s">
        <v>157</v>
      </c>
      <c r="D5" s="21"/>
      <c r="E5" s="19" t="s">
        <v>116</v>
      </c>
      <c r="F5" s="240" t="s">
        <v>158</v>
      </c>
      <c r="G5" s="240"/>
      <c r="H5" s="22"/>
      <c r="I5" s="23"/>
      <c r="J5" s="23"/>
      <c r="K5" s="24"/>
      <c r="M5" s="23"/>
      <c r="N5" s="25"/>
      <c r="O5" s="25"/>
      <c r="P5" s="26"/>
      <c r="Q5" s="27"/>
      <c r="R5" s="27"/>
      <c r="S5" s="17"/>
      <c r="T5" s="17"/>
      <c r="U5" s="17"/>
      <c r="V5" s="17"/>
      <c r="W5" s="17"/>
      <c r="X5" s="1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</row>
    <row r="6" spans="1:114" s="18" customFormat="1" ht="16.5" customHeight="1" x14ac:dyDescent="0.2">
      <c r="A6" s="19" t="s">
        <v>115</v>
      </c>
      <c r="B6" s="28" t="s">
        <v>157</v>
      </c>
      <c r="D6" s="21"/>
      <c r="E6" s="29" t="s">
        <v>117</v>
      </c>
      <c r="F6" s="244" t="s">
        <v>159</v>
      </c>
      <c r="G6" s="244"/>
      <c r="H6" s="22"/>
      <c r="I6" s="23"/>
      <c r="J6" s="23"/>
      <c r="K6" s="30"/>
      <c r="M6" s="23"/>
      <c r="N6" s="25"/>
      <c r="O6" s="25"/>
      <c r="P6" s="26"/>
      <c r="Q6" s="27"/>
      <c r="R6" s="27"/>
      <c r="S6" s="17"/>
      <c r="T6" s="17"/>
      <c r="U6" s="17"/>
      <c r="V6" s="17"/>
      <c r="W6" s="17"/>
      <c r="X6" s="1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</row>
    <row r="7" spans="1:114" s="18" customFormat="1" ht="16.5" customHeight="1" x14ac:dyDescent="0.2">
      <c r="A7" s="19" t="s">
        <v>86</v>
      </c>
      <c r="B7" s="31"/>
      <c r="D7" s="21"/>
      <c r="E7" s="29" t="s">
        <v>85</v>
      </c>
      <c r="F7" s="244" t="s">
        <v>182</v>
      </c>
      <c r="G7" s="244"/>
      <c r="H7" s="22"/>
      <c r="I7" s="23"/>
      <c r="J7" s="23"/>
      <c r="K7" s="32"/>
      <c r="N7" s="33"/>
      <c r="O7" s="33"/>
      <c r="P7" s="26"/>
      <c r="Q7" s="27"/>
      <c r="R7" s="27"/>
      <c r="S7" s="17"/>
      <c r="T7" s="17"/>
      <c r="U7" s="17"/>
      <c r="V7" s="17"/>
      <c r="W7" s="17"/>
      <c r="X7" s="1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</row>
    <row r="8" spans="1:114" s="18" customFormat="1" ht="16.5" customHeight="1" x14ac:dyDescent="0.2">
      <c r="A8" s="34" t="s">
        <v>87</v>
      </c>
      <c r="B8" s="35"/>
      <c r="D8" s="21"/>
      <c r="E8" s="29" t="s">
        <v>84</v>
      </c>
      <c r="F8" s="244" t="s">
        <v>183</v>
      </c>
      <c r="G8" s="244"/>
      <c r="H8" s="22"/>
      <c r="I8" s="23"/>
      <c r="J8" s="23"/>
      <c r="K8" s="32"/>
      <c r="N8" s="33"/>
      <c r="O8" s="33"/>
      <c r="P8" s="26"/>
      <c r="Q8" s="27"/>
      <c r="R8" s="27"/>
      <c r="S8" s="17"/>
      <c r="T8" s="17"/>
      <c r="U8" s="17"/>
      <c r="V8" s="17"/>
      <c r="W8" s="17"/>
      <c r="X8" s="1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</row>
    <row r="9" spans="1:114" ht="16.5" customHeight="1" x14ac:dyDescent="0.2">
      <c r="A9" s="36"/>
      <c r="B9" s="37"/>
      <c r="C9" s="36"/>
      <c r="D9" s="38"/>
      <c r="E9" s="39"/>
      <c r="G9" s="36"/>
      <c r="H9" s="36"/>
      <c r="I9" s="38"/>
      <c r="J9" s="36"/>
      <c r="K9" s="36"/>
      <c r="L9" s="36"/>
      <c r="M9" s="36"/>
      <c r="N9" s="36"/>
      <c r="O9" s="36"/>
      <c r="Q9" s="42"/>
      <c r="R9" s="42"/>
      <c r="S9" s="36"/>
      <c r="T9" s="36"/>
      <c r="U9" s="36"/>
      <c r="V9" s="36"/>
      <c r="W9" s="36"/>
      <c r="X9" s="36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17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</row>
    <row r="10" spans="1:114" s="48" customFormat="1" ht="12.75" x14ac:dyDescent="0.2">
      <c r="A10" s="43" t="s">
        <v>89</v>
      </c>
      <c r="B10" s="44"/>
      <c r="C10" s="44"/>
      <c r="D10" s="44"/>
      <c r="E10" s="45"/>
      <c r="F10" s="46" t="s">
        <v>102</v>
      </c>
      <c r="G10" s="47"/>
      <c r="H10" s="47"/>
      <c r="I10" s="47"/>
      <c r="J10" s="47"/>
      <c r="K10" s="47"/>
      <c r="L10" s="47"/>
      <c r="M10" s="47"/>
      <c r="N10" s="47"/>
      <c r="O10" s="47"/>
      <c r="Q10" s="49"/>
      <c r="R10" s="49"/>
      <c r="S10" s="47"/>
      <c r="T10" s="47"/>
      <c r="U10" s="47"/>
      <c r="V10" s="47"/>
      <c r="W10" s="47"/>
      <c r="X10" s="47"/>
      <c r="Y10" s="49"/>
      <c r="Z10" s="49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</row>
    <row r="11" spans="1:114" s="59" customFormat="1" ht="49.9" customHeight="1" x14ac:dyDescent="0.2">
      <c r="A11" s="52" t="s">
        <v>43</v>
      </c>
      <c r="B11" s="52" t="s">
        <v>22</v>
      </c>
      <c r="C11" s="52" t="s">
        <v>44</v>
      </c>
      <c r="D11" s="52" t="s">
        <v>0</v>
      </c>
      <c r="E11" s="53" t="s">
        <v>55</v>
      </c>
      <c r="F11" s="54" t="str">
        <f>B67</f>
        <v>ResCare - WIOA Title I</v>
      </c>
      <c r="G11" s="55" t="str">
        <f>B68</f>
        <v>Seneca Highlands IU9 (Adult &amp; Literacy)</v>
      </c>
      <c r="H11" s="56" t="str">
        <f>B69</f>
        <v>IU10 (Adult &amp; Literacy)</v>
      </c>
      <c r="I11" s="55" t="str">
        <f>B70</f>
        <v>CTE</v>
      </c>
      <c r="J11" s="55" t="str">
        <f>B71</f>
        <v>DCED (CBSG)</v>
      </c>
      <c r="K11" s="55" t="str">
        <f>B72</f>
        <v>HUD</v>
      </c>
      <c r="L11" s="55" t="str">
        <f>B73</f>
        <v>Job Corps</v>
      </c>
      <c r="M11" s="55" t="str">
        <f>B74</f>
        <v>VETS (DVOP)</v>
      </c>
      <c r="N11" s="55" t="str">
        <f>B75</f>
        <v>JVSG (LVER)</v>
      </c>
      <c r="O11" s="55" t="str">
        <f>B76</f>
        <v>Wagner Peyser (BWPO)</v>
      </c>
      <c r="P11" s="55" t="str">
        <f>B77</f>
        <v>REO</v>
      </c>
      <c r="Q11" s="55" t="str">
        <f>B78</f>
        <v>AARP (SCSEP)</v>
      </c>
      <c r="R11" s="55" t="str">
        <f>B79</f>
        <v>A4TD (SCSEP)</v>
      </c>
      <c r="S11" s="55" t="str">
        <f>B80</f>
        <v>DHS (TANF)</v>
      </c>
      <c r="T11" s="55" t="str">
        <f>B81</f>
        <v>Trade</v>
      </c>
      <c r="U11" s="55" t="str">
        <f>B82</f>
        <v>UC</v>
      </c>
      <c r="V11" s="55" t="str">
        <f>B83</f>
        <v>OVR</v>
      </c>
      <c r="W11" s="55" t="str">
        <f>B84</f>
        <v>YouthBuild</v>
      </c>
      <c r="X11" s="55" t="str">
        <f>B85</f>
        <v>FLC</v>
      </c>
      <c r="Y11" s="55" t="str">
        <f>B86</f>
        <v>Rapid Response</v>
      </c>
      <c r="Z11" s="55" t="str">
        <f>B87</f>
        <v>NFJP</v>
      </c>
      <c r="AA11" s="55" t="str">
        <f>B88</f>
        <v>NANP</v>
      </c>
      <c r="AB11" s="55" t="str">
        <f>B89</f>
        <v>ATO</v>
      </c>
      <c r="AC11" s="55" t="str">
        <f>B90</f>
        <v>Workers Comp</v>
      </c>
      <c r="AD11" s="55" t="str">
        <f>B91</f>
        <v>Mediation</v>
      </c>
      <c r="AE11" s="55" t="str">
        <f>B92</f>
        <v>AD VET</v>
      </c>
      <c r="AF11" s="55" t="str">
        <f>B93</f>
        <v>UCBR</v>
      </c>
      <c r="AG11" s="55" t="str">
        <f>B94</f>
        <v>Children's Aide Society</v>
      </c>
      <c r="AH11" s="55" t="str">
        <f>B95</f>
        <v>Spherion</v>
      </c>
      <c r="AI11" s="55">
        <f>B96</f>
        <v>0</v>
      </c>
      <c r="AJ11" s="55">
        <f>B97</f>
        <v>0</v>
      </c>
      <c r="AK11" s="55">
        <f>B98</f>
        <v>0</v>
      </c>
      <c r="AL11" s="55">
        <f>B99</f>
        <v>0</v>
      </c>
      <c r="AM11" s="57" t="s">
        <v>56</v>
      </c>
      <c r="AN11" s="58" t="s">
        <v>109</v>
      </c>
    </row>
    <row r="12" spans="1:114" s="36" customFormat="1" ht="16.149999999999999" customHeight="1" x14ac:dyDescent="0.2">
      <c r="A12" s="60" t="s">
        <v>42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2"/>
    </row>
    <row r="13" spans="1:114" s="70" customFormat="1" ht="16.149999999999999" customHeight="1" thickBot="1" x14ac:dyDescent="0.25">
      <c r="A13" s="63" t="s">
        <v>110</v>
      </c>
      <c r="B13" s="63"/>
      <c r="C13" s="64"/>
      <c r="D13" s="65"/>
      <c r="E13" s="66">
        <f>SUM(E15:E20)</f>
        <v>64680</v>
      </c>
      <c r="F13" s="67">
        <f t="shared" ref="F13:AL13" si="0">SUM(F15:F20)</f>
        <v>24041.37</v>
      </c>
      <c r="G13" s="67">
        <f t="shared" si="0"/>
        <v>0</v>
      </c>
      <c r="H13" s="67">
        <f t="shared" si="0"/>
        <v>2600</v>
      </c>
      <c r="I13" s="67">
        <f t="shared" si="0"/>
        <v>0</v>
      </c>
      <c r="J13" s="67">
        <f t="shared" si="0"/>
        <v>797</v>
      </c>
      <c r="K13" s="67">
        <f t="shared" si="0"/>
        <v>0</v>
      </c>
      <c r="L13" s="67">
        <f t="shared" si="0"/>
        <v>0</v>
      </c>
      <c r="M13" s="67">
        <f t="shared" si="0"/>
        <v>0</v>
      </c>
      <c r="N13" s="67">
        <f t="shared" si="0"/>
        <v>0</v>
      </c>
      <c r="O13" s="67">
        <f t="shared" si="0"/>
        <v>18699.37</v>
      </c>
      <c r="P13" s="67">
        <f t="shared" si="0"/>
        <v>0</v>
      </c>
      <c r="Q13" s="67">
        <f t="shared" si="0"/>
        <v>333</v>
      </c>
      <c r="R13" s="67">
        <f t="shared" si="0"/>
        <v>500</v>
      </c>
      <c r="S13" s="67">
        <f t="shared" si="0"/>
        <v>10564.26</v>
      </c>
      <c r="T13" s="67">
        <f t="shared" si="0"/>
        <v>0</v>
      </c>
      <c r="U13" s="67">
        <f t="shared" si="0"/>
        <v>1803.01</v>
      </c>
      <c r="V13" s="67">
        <f t="shared" si="0"/>
        <v>5341.99</v>
      </c>
      <c r="W13" s="67">
        <f t="shared" si="0"/>
        <v>0</v>
      </c>
      <c r="X13" s="67">
        <f t="shared" si="0"/>
        <v>0</v>
      </c>
      <c r="Y13" s="67">
        <f t="shared" si="0"/>
        <v>0</v>
      </c>
      <c r="Z13" s="67">
        <f t="shared" si="0"/>
        <v>0</v>
      </c>
      <c r="AA13" s="67">
        <f t="shared" si="0"/>
        <v>0</v>
      </c>
      <c r="AB13" s="67">
        <f t="shared" si="0"/>
        <v>0</v>
      </c>
      <c r="AC13" s="67">
        <f t="shared" si="0"/>
        <v>0</v>
      </c>
      <c r="AD13" s="67">
        <f t="shared" si="0"/>
        <v>0</v>
      </c>
      <c r="AE13" s="67">
        <f t="shared" si="0"/>
        <v>0</v>
      </c>
      <c r="AF13" s="67">
        <f t="shared" si="0"/>
        <v>0</v>
      </c>
      <c r="AG13" s="67">
        <f t="shared" si="0"/>
        <v>0</v>
      </c>
      <c r="AH13" s="67">
        <f t="shared" si="0"/>
        <v>0</v>
      </c>
      <c r="AI13" s="67">
        <f t="shared" si="0"/>
        <v>0</v>
      </c>
      <c r="AJ13" s="67">
        <f t="shared" si="0"/>
        <v>0</v>
      </c>
      <c r="AK13" s="67">
        <f t="shared" si="0"/>
        <v>0</v>
      </c>
      <c r="AL13" s="67">
        <f t="shared" si="0"/>
        <v>0</v>
      </c>
      <c r="AM13" s="68">
        <f>SUM(F13:AL13)</f>
        <v>64680</v>
      </c>
      <c r="AN13" s="69">
        <f>E13-AM13</f>
        <v>0</v>
      </c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</row>
    <row r="14" spans="1:114" s="70" customFormat="1" ht="16.149999999999999" customHeight="1" thickBot="1" x14ac:dyDescent="0.25">
      <c r="A14" s="63"/>
      <c r="B14" s="63"/>
      <c r="C14" s="71"/>
      <c r="D14" s="72" t="s">
        <v>149</v>
      </c>
      <c r="E14" s="73">
        <f>(4700*11.49)-3</f>
        <v>54000</v>
      </c>
      <c r="F14" s="74"/>
      <c r="G14" s="74"/>
      <c r="H14" s="74"/>
      <c r="I14" s="74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8"/>
      <c r="AN14" s="75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</row>
    <row r="15" spans="1:114" s="86" customFormat="1" ht="30" customHeight="1" x14ac:dyDescent="0.2">
      <c r="A15" s="76" t="s">
        <v>19</v>
      </c>
      <c r="B15" s="77" t="s">
        <v>187</v>
      </c>
      <c r="C15" s="78" t="s">
        <v>143</v>
      </c>
      <c r="D15" s="79" t="s">
        <v>181</v>
      </c>
      <c r="E15" s="230">
        <f>E14-E16-E17</f>
        <v>37402.730000000003</v>
      </c>
      <c r="F15" s="80">
        <f>E15*$F$67</f>
        <v>18701.37</v>
      </c>
      <c r="G15" s="80">
        <f>E15*$F$68</f>
        <v>0</v>
      </c>
      <c r="H15" s="80">
        <f>E15*$F$69</f>
        <v>0</v>
      </c>
      <c r="I15" s="80">
        <f>E15*$F$70</f>
        <v>0</v>
      </c>
      <c r="J15" s="81">
        <f>E15*$F$71</f>
        <v>0</v>
      </c>
      <c r="K15" s="82">
        <f>E15*$F$72</f>
        <v>0</v>
      </c>
      <c r="L15" s="82">
        <f>E15*$F$73</f>
        <v>0</v>
      </c>
      <c r="M15" s="82">
        <f>E15*$F$74</f>
        <v>0</v>
      </c>
      <c r="N15" s="82">
        <f>E15*$F$75</f>
        <v>0</v>
      </c>
      <c r="O15" s="82">
        <f>E15*$F$76</f>
        <v>14545.92</v>
      </c>
      <c r="P15" s="82">
        <f>E15*$F$77</f>
        <v>0</v>
      </c>
      <c r="Q15" s="82">
        <f>E15*$F$78</f>
        <v>0</v>
      </c>
      <c r="R15" s="82">
        <f>E15*$F$79</f>
        <v>0</v>
      </c>
      <c r="S15" s="82">
        <f>E15*$F$80</f>
        <v>0</v>
      </c>
      <c r="T15" s="82">
        <f>E15*$F$81</f>
        <v>0</v>
      </c>
      <c r="U15" s="82">
        <f>E15*$F$82</f>
        <v>0</v>
      </c>
      <c r="V15" s="82">
        <f>E15*$F$83</f>
        <v>4155.4399999999996</v>
      </c>
      <c r="W15" s="82">
        <f>E15*$F$84</f>
        <v>0</v>
      </c>
      <c r="X15" s="82">
        <f>E15*$F$85</f>
        <v>0</v>
      </c>
      <c r="Y15" s="82">
        <f>E15*$F$86</f>
        <v>0</v>
      </c>
      <c r="Z15" s="82">
        <f>E15*$F$87</f>
        <v>0</v>
      </c>
      <c r="AA15" s="82">
        <f>E15*$F$88</f>
        <v>0</v>
      </c>
      <c r="AB15" s="82">
        <f>E15*$F$89</f>
        <v>0</v>
      </c>
      <c r="AC15" s="82">
        <f>E15*$F$90</f>
        <v>0</v>
      </c>
      <c r="AD15" s="82">
        <f>E15*$F$91</f>
        <v>0</v>
      </c>
      <c r="AE15" s="82">
        <f>E15*$F$92</f>
        <v>0</v>
      </c>
      <c r="AF15" s="82">
        <f>E15*$F$93</f>
        <v>0</v>
      </c>
      <c r="AG15" s="82">
        <f>E15*$F$94</f>
        <v>0</v>
      </c>
      <c r="AH15" s="82">
        <f>E15*$F$95</f>
        <v>0</v>
      </c>
      <c r="AI15" s="82">
        <f>E15*$F$96</f>
        <v>0</v>
      </c>
      <c r="AJ15" s="82">
        <f>E15*$F$97</f>
        <v>0</v>
      </c>
      <c r="AK15" s="82">
        <f>E15*$F$98</f>
        <v>0</v>
      </c>
      <c r="AL15" s="82">
        <f>E15*$F$99</f>
        <v>0</v>
      </c>
      <c r="AM15" s="83">
        <f t="shared" ref="AM15:AM20" si="1">SUM(F15:AL15)</f>
        <v>37402.730000000003</v>
      </c>
      <c r="AN15" s="84">
        <f t="shared" ref="AN15:AN47" si="2">E15-AM15</f>
        <v>0</v>
      </c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6" customFormat="1" ht="30" customHeight="1" x14ac:dyDescent="0.2">
      <c r="A16" s="76" t="s">
        <v>146</v>
      </c>
      <c r="B16" s="77" t="s">
        <v>227</v>
      </c>
      <c r="C16" s="78" t="s">
        <v>143</v>
      </c>
      <c r="D16" s="78" t="s">
        <v>144</v>
      </c>
      <c r="E16" s="80">
        <f>SUM(F16:AL16)</f>
        <v>861.75</v>
      </c>
      <c r="F16" s="80"/>
      <c r="G16" s="80"/>
      <c r="H16" s="80"/>
      <c r="I16" s="80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>
        <f>75*11.49</f>
        <v>861.75</v>
      </c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3">
        <f t="shared" si="1"/>
        <v>861.75</v>
      </c>
      <c r="AN16" s="84">
        <f t="shared" si="2"/>
        <v>0</v>
      </c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6" customFormat="1" ht="12.75" x14ac:dyDescent="0.2">
      <c r="A17" s="76" t="s">
        <v>145</v>
      </c>
      <c r="B17" s="77" t="s">
        <v>147</v>
      </c>
      <c r="C17" s="78" t="s">
        <v>143</v>
      </c>
      <c r="D17" s="78" t="s">
        <v>144</v>
      </c>
      <c r="E17" s="80">
        <f>SUM(F17:AL17)</f>
        <v>15735.52</v>
      </c>
      <c r="F17" s="80"/>
      <c r="G17" s="80"/>
      <c r="H17" s="80">
        <v>2600</v>
      </c>
      <c r="I17" s="80"/>
      <c r="J17" s="81">
        <v>797</v>
      </c>
      <c r="K17" s="82"/>
      <c r="L17" s="82"/>
      <c r="M17" s="82"/>
      <c r="N17" s="82"/>
      <c r="O17" s="82"/>
      <c r="P17" s="82"/>
      <c r="Q17" s="82">
        <v>333</v>
      </c>
      <c r="R17" s="82">
        <v>500</v>
      </c>
      <c r="S17" s="82">
        <v>10564.26</v>
      </c>
      <c r="T17" s="82"/>
      <c r="U17" s="82">
        <v>941.26</v>
      </c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3">
        <f t="shared" si="1"/>
        <v>15735.52</v>
      </c>
      <c r="AN17" s="84">
        <f t="shared" si="2"/>
        <v>0</v>
      </c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90" customFormat="1" ht="48" customHeight="1" x14ac:dyDescent="0.2">
      <c r="A18" s="76" t="s">
        <v>97</v>
      </c>
      <c r="B18" s="87" t="s">
        <v>98</v>
      </c>
      <c r="C18" s="88" t="s">
        <v>143</v>
      </c>
      <c r="D18" s="89" t="s">
        <v>181</v>
      </c>
      <c r="E18" s="106">
        <v>10680</v>
      </c>
      <c r="F18" s="80">
        <f>E18*$F$67</f>
        <v>5340</v>
      </c>
      <c r="G18" s="80">
        <f>E18*$F$68</f>
        <v>0</v>
      </c>
      <c r="H18" s="80">
        <f>E18*$F$69</f>
        <v>0</v>
      </c>
      <c r="I18" s="80">
        <f>E18*$F$70</f>
        <v>0</v>
      </c>
      <c r="J18" s="81">
        <f>E18*$F$71</f>
        <v>0</v>
      </c>
      <c r="K18" s="82">
        <f>E18*$F$72</f>
        <v>0</v>
      </c>
      <c r="L18" s="82">
        <f>E18*$F$73</f>
        <v>0</v>
      </c>
      <c r="M18" s="82">
        <f>E18*$F$74</f>
        <v>0</v>
      </c>
      <c r="N18" s="82">
        <f>E18*$F$75</f>
        <v>0</v>
      </c>
      <c r="O18" s="82">
        <f>E18*$F$76</f>
        <v>4153.45</v>
      </c>
      <c r="P18" s="82">
        <f>E18*$F$77</f>
        <v>0</v>
      </c>
      <c r="Q18" s="82">
        <f>E18*$F$78</f>
        <v>0</v>
      </c>
      <c r="R18" s="82">
        <f>E18*$F$79</f>
        <v>0</v>
      </c>
      <c r="S18" s="82">
        <f>E18*$F$80</f>
        <v>0</v>
      </c>
      <c r="T18" s="82">
        <f>E18*$F$81</f>
        <v>0</v>
      </c>
      <c r="U18" s="82">
        <f>E18*$F$82</f>
        <v>0</v>
      </c>
      <c r="V18" s="82">
        <f>E18*$F$83</f>
        <v>1186.55</v>
      </c>
      <c r="W18" s="82">
        <f>E18*$F$84</f>
        <v>0</v>
      </c>
      <c r="X18" s="82">
        <f>E18*$F$85</f>
        <v>0</v>
      </c>
      <c r="Y18" s="82">
        <f>E18*$F$86</f>
        <v>0</v>
      </c>
      <c r="Z18" s="82">
        <f>E18*$F$87</f>
        <v>0</v>
      </c>
      <c r="AA18" s="82">
        <f>E18*$F$88</f>
        <v>0</v>
      </c>
      <c r="AB18" s="82">
        <f>E18*$F$89</f>
        <v>0</v>
      </c>
      <c r="AC18" s="82">
        <f>E18*$F$90</f>
        <v>0</v>
      </c>
      <c r="AD18" s="82">
        <f>E18*$F$91</f>
        <v>0</v>
      </c>
      <c r="AE18" s="82">
        <f>E18*$F$92</f>
        <v>0</v>
      </c>
      <c r="AF18" s="82">
        <f>E18*$F$93</f>
        <v>0</v>
      </c>
      <c r="AG18" s="82">
        <f>E18*$F$94</f>
        <v>0</v>
      </c>
      <c r="AH18" s="82">
        <f>E18*$F$95</f>
        <v>0</v>
      </c>
      <c r="AI18" s="82">
        <f>E18*$F$96</f>
        <v>0</v>
      </c>
      <c r="AJ18" s="82">
        <f>E18*$F$97</f>
        <v>0</v>
      </c>
      <c r="AK18" s="82">
        <f>E18*$F$98</f>
        <v>0</v>
      </c>
      <c r="AL18" s="82">
        <f>E18*$F$99</f>
        <v>0</v>
      </c>
      <c r="AM18" s="83">
        <f t="shared" si="1"/>
        <v>10680</v>
      </c>
      <c r="AN18" s="84">
        <f t="shared" si="2"/>
        <v>0</v>
      </c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90" customFormat="1" ht="30" hidden="1" customHeight="1" x14ac:dyDescent="0.2">
      <c r="A19" s="76" t="s">
        <v>99</v>
      </c>
      <c r="B19" s="87" t="s">
        <v>21</v>
      </c>
      <c r="C19" s="88"/>
      <c r="D19" s="89"/>
      <c r="E19" s="91">
        <v>0</v>
      </c>
      <c r="F19" s="80">
        <f>E19*$F$67</f>
        <v>0</v>
      </c>
      <c r="G19" s="80">
        <f>E19*$F$68</f>
        <v>0</v>
      </c>
      <c r="H19" s="80">
        <f>E19*$F$69</f>
        <v>0</v>
      </c>
      <c r="I19" s="80">
        <f>E19*$F$70</f>
        <v>0</v>
      </c>
      <c r="J19" s="81">
        <f>E19*$F$71</f>
        <v>0</v>
      </c>
      <c r="K19" s="82">
        <f>E19*$F$72</f>
        <v>0</v>
      </c>
      <c r="L19" s="82">
        <f>E19*$F$73</f>
        <v>0</v>
      </c>
      <c r="M19" s="82">
        <f>E19*$F$74</f>
        <v>0</v>
      </c>
      <c r="N19" s="82">
        <f>E19*$F$75</f>
        <v>0</v>
      </c>
      <c r="O19" s="82">
        <f>E19*$F$76</f>
        <v>0</v>
      </c>
      <c r="P19" s="82">
        <f>E19*$F$77</f>
        <v>0</v>
      </c>
      <c r="Q19" s="82">
        <f>E19*$F$78</f>
        <v>0</v>
      </c>
      <c r="R19" s="82">
        <f>E19*$F$79</f>
        <v>0</v>
      </c>
      <c r="S19" s="82">
        <f>E19*$F$80</f>
        <v>0</v>
      </c>
      <c r="T19" s="82">
        <f>E19*$F$81</f>
        <v>0</v>
      </c>
      <c r="U19" s="82">
        <f>E19*$F$82</f>
        <v>0</v>
      </c>
      <c r="V19" s="82">
        <f>E19*$F$83</f>
        <v>0</v>
      </c>
      <c r="W19" s="82">
        <f>E19*$F$84</f>
        <v>0</v>
      </c>
      <c r="X19" s="82">
        <f>E19*$F$85</f>
        <v>0</v>
      </c>
      <c r="Y19" s="82">
        <f>E19*$F$86</f>
        <v>0</v>
      </c>
      <c r="Z19" s="82">
        <f>E19*$F$87</f>
        <v>0</v>
      </c>
      <c r="AA19" s="82">
        <f>E19*$F$88</f>
        <v>0</v>
      </c>
      <c r="AB19" s="82">
        <f>E19*$F$89</f>
        <v>0</v>
      </c>
      <c r="AC19" s="82">
        <f>E19*$F$90</f>
        <v>0</v>
      </c>
      <c r="AD19" s="82">
        <f>E19*$F$91</f>
        <v>0</v>
      </c>
      <c r="AE19" s="82">
        <f>E19*$F$92</f>
        <v>0</v>
      </c>
      <c r="AF19" s="82">
        <f>E19*$F$93</f>
        <v>0</v>
      </c>
      <c r="AG19" s="82">
        <f>E19*$F$94</f>
        <v>0</v>
      </c>
      <c r="AH19" s="82">
        <f>E19*$F$95</f>
        <v>0</v>
      </c>
      <c r="AI19" s="82">
        <f>E19*$F$96</f>
        <v>0</v>
      </c>
      <c r="AJ19" s="82">
        <f>E19*$F$97</f>
        <v>0</v>
      </c>
      <c r="AK19" s="82">
        <f>E19*$F$98</f>
        <v>0</v>
      </c>
      <c r="AL19" s="82">
        <f>E19*$F$99</f>
        <v>0</v>
      </c>
      <c r="AM19" s="83">
        <f t="shared" si="1"/>
        <v>0</v>
      </c>
      <c r="AN19" s="84">
        <f t="shared" si="2"/>
        <v>0</v>
      </c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6" customFormat="1" ht="30" hidden="1" customHeight="1" x14ac:dyDescent="0.2">
      <c r="A20" s="76" t="s">
        <v>20</v>
      </c>
      <c r="B20" s="92" t="s">
        <v>23</v>
      </c>
      <c r="C20" s="88"/>
      <c r="D20" s="89"/>
      <c r="E20" s="91">
        <v>0</v>
      </c>
      <c r="F20" s="80">
        <f>E20*$F$67</f>
        <v>0</v>
      </c>
      <c r="G20" s="80">
        <f>E20*$F$68</f>
        <v>0</v>
      </c>
      <c r="H20" s="80">
        <f>E20*$F$69</f>
        <v>0</v>
      </c>
      <c r="I20" s="80">
        <f>E20*$F$70</f>
        <v>0</v>
      </c>
      <c r="J20" s="81">
        <f>E20*$F$71</f>
        <v>0</v>
      </c>
      <c r="K20" s="82">
        <f>E20*$F$72</f>
        <v>0</v>
      </c>
      <c r="L20" s="82">
        <f>E20*$F$73</f>
        <v>0</v>
      </c>
      <c r="M20" s="82">
        <f>E20*$F$74</f>
        <v>0</v>
      </c>
      <c r="N20" s="82">
        <f>E20*$F$75</f>
        <v>0</v>
      </c>
      <c r="O20" s="82">
        <f>E20*$F$76</f>
        <v>0</v>
      </c>
      <c r="P20" s="82">
        <f>E20*$F$77</f>
        <v>0</v>
      </c>
      <c r="Q20" s="82">
        <f>E20*$F$78</f>
        <v>0</v>
      </c>
      <c r="R20" s="82">
        <f>E20*$F$79</f>
        <v>0</v>
      </c>
      <c r="S20" s="82">
        <f>E20*$F$80</f>
        <v>0</v>
      </c>
      <c r="T20" s="82">
        <f>E20*$F$81</f>
        <v>0</v>
      </c>
      <c r="U20" s="82">
        <f>E20*$F$82</f>
        <v>0</v>
      </c>
      <c r="V20" s="82">
        <f>E20*$F$83</f>
        <v>0</v>
      </c>
      <c r="W20" s="82">
        <f>E20*$F$84</f>
        <v>0</v>
      </c>
      <c r="X20" s="82">
        <f>E20*$F$85</f>
        <v>0</v>
      </c>
      <c r="Y20" s="82">
        <f>E20*$F$86</f>
        <v>0</v>
      </c>
      <c r="Z20" s="82">
        <f>E20*$F$87</f>
        <v>0</v>
      </c>
      <c r="AA20" s="82">
        <f>E20*$F$88</f>
        <v>0</v>
      </c>
      <c r="AB20" s="82">
        <f>E20*$F$89</f>
        <v>0</v>
      </c>
      <c r="AC20" s="82">
        <f>E20*$F$90</f>
        <v>0</v>
      </c>
      <c r="AD20" s="82">
        <f>E20*$F$91</f>
        <v>0</v>
      </c>
      <c r="AE20" s="82">
        <f>E20*$F$92</f>
        <v>0</v>
      </c>
      <c r="AF20" s="82">
        <f>E20*$F$93</f>
        <v>0</v>
      </c>
      <c r="AG20" s="82">
        <f>E20*$F$94</f>
        <v>0</v>
      </c>
      <c r="AH20" s="82">
        <f>E20*$F$95</f>
        <v>0</v>
      </c>
      <c r="AI20" s="82">
        <f>E20*$F$96</f>
        <v>0</v>
      </c>
      <c r="AJ20" s="82">
        <f>E20*$F$97</f>
        <v>0</v>
      </c>
      <c r="AK20" s="82">
        <f>E20*$F$98</f>
        <v>0</v>
      </c>
      <c r="AL20" s="82">
        <f>E20*$F$99</f>
        <v>0</v>
      </c>
      <c r="AM20" s="83">
        <f t="shared" si="1"/>
        <v>0</v>
      </c>
      <c r="AN20" s="84">
        <f t="shared" si="2"/>
        <v>0</v>
      </c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99" customFormat="1" ht="16.149999999999999" customHeight="1" x14ac:dyDescent="0.2">
      <c r="A21" s="93" t="s">
        <v>96</v>
      </c>
      <c r="B21" s="93"/>
      <c r="C21" s="94"/>
      <c r="D21" s="95"/>
      <c r="E21" s="96">
        <f t="shared" ref="E21:AK21" si="3">SUM(E22:E46)</f>
        <v>26589</v>
      </c>
      <c r="F21" s="96">
        <f t="shared" si="3"/>
        <v>13294.5</v>
      </c>
      <c r="G21" s="96">
        <f t="shared" si="3"/>
        <v>0</v>
      </c>
      <c r="H21" s="96">
        <f t="shared" si="3"/>
        <v>0</v>
      </c>
      <c r="I21" s="96">
        <f t="shared" si="3"/>
        <v>0</v>
      </c>
      <c r="J21" s="96">
        <f t="shared" si="3"/>
        <v>0</v>
      </c>
      <c r="K21" s="96">
        <f t="shared" si="3"/>
        <v>0</v>
      </c>
      <c r="L21" s="96">
        <f t="shared" si="3"/>
        <v>0</v>
      </c>
      <c r="M21" s="96">
        <f t="shared" si="3"/>
        <v>0</v>
      </c>
      <c r="N21" s="96">
        <f t="shared" si="3"/>
        <v>0</v>
      </c>
      <c r="O21" s="96">
        <f t="shared" si="3"/>
        <v>10340.459999999999</v>
      </c>
      <c r="P21" s="96">
        <f t="shared" si="3"/>
        <v>0</v>
      </c>
      <c r="Q21" s="96">
        <f t="shared" si="3"/>
        <v>0</v>
      </c>
      <c r="R21" s="96">
        <f t="shared" si="3"/>
        <v>0</v>
      </c>
      <c r="S21" s="96">
        <f t="shared" si="3"/>
        <v>0</v>
      </c>
      <c r="T21" s="96">
        <f t="shared" si="3"/>
        <v>0</v>
      </c>
      <c r="U21" s="96">
        <f t="shared" si="3"/>
        <v>0</v>
      </c>
      <c r="V21" s="96">
        <f t="shared" si="3"/>
        <v>2954.04</v>
      </c>
      <c r="W21" s="96">
        <f t="shared" si="3"/>
        <v>0</v>
      </c>
      <c r="X21" s="96">
        <f t="shared" si="3"/>
        <v>0</v>
      </c>
      <c r="Y21" s="96">
        <f t="shared" si="3"/>
        <v>0</v>
      </c>
      <c r="Z21" s="96">
        <f t="shared" si="3"/>
        <v>0</v>
      </c>
      <c r="AA21" s="96">
        <f t="shared" si="3"/>
        <v>0</v>
      </c>
      <c r="AB21" s="96">
        <f t="shared" si="3"/>
        <v>0</v>
      </c>
      <c r="AC21" s="96">
        <f t="shared" si="3"/>
        <v>0</v>
      </c>
      <c r="AD21" s="96">
        <f t="shared" si="3"/>
        <v>0</v>
      </c>
      <c r="AE21" s="96">
        <f t="shared" si="3"/>
        <v>0</v>
      </c>
      <c r="AF21" s="96">
        <f t="shared" si="3"/>
        <v>0</v>
      </c>
      <c r="AG21" s="96">
        <f t="shared" si="3"/>
        <v>0</v>
      </c>
      <c r="AH21" s="96">
        <f t="shared" si="3"/>
        <v>0</v>
      </c>
      <c r="AI21" s="96">
        <f t="shared" si="3"/>
        <v>0</v>
      </c>
      <c r="AJ21" s="96">
        <f t="shared" si="3"/>
        <v>0</v>
      </c>
      <c r="AK21" s="96">
        <f t="shared" si="3"/>
        <v>0</v>
      </c>
      <c r="AL21" s="96">
        <f>SUM(AL22:AL46)</f>
        <v>0</v>
      </c>
      <c r="AM21" s="97">
        <f>SUM(AM22:AM46)</f>
        <v>26589</v>
      </c>
      <c r="AN21" s="98">
        <f t="shared" si="2"/>
        <v>0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</row>
    <row r="22" spans="1:114" ht="30" customHeight="1" x14ac:dyDescent="0.2">
      <c r="A22" s="76" t="s">
        <v>49</v>
      </c>
      <c r="B22" s="87" t="s">
        <v>50</v>
      </c>
      <c r="C22" s="87" t="s">
        <v>143</v>
      </c>
      <c r="D22" s="89" t="s">
        <v>181</v>
      </c>
      <c r="E22" s="106">
        <f>8880</f>
        <v>8880</v>
      </c>
      <c r="F22" s="80">
        <f t="shared" ref="F22:F30" si="4">E22*$F$67</f>
        <v>4440</v>
      </c>
      <c r="G22" s="81">
        <f t="shared" ref="G22:G30" si="5">E22*$F$68</f>
        <v>0</v>
      </c>
      <c r="H22" s="81">
        <f t="shared" ref="H22:H30" si="6">E22*$F$69</f>
        <v>0</v>
      </c>
      <c r="I22" s="81">
        <f t="shared" ref="I22:I30" si="7">E22*$F$70</f>
        <v>0</v>
      </c>
      <c r="J22" s="81">
        <f t="shared" ref="J22:J30" si="8">E22*$F$71</f>
        <v>0</v>
      </c>
      <c r="K22" s="82">
        <f t="shared" ref="K22:K30" si="9">E22*$F$72</f>
        <v>0</v>
      </c>
      <c r="L22" s="82">
        <f t="shared" ref="L22:L30" si="10">E22*$F$73</f>
        <v>0</v>
      </c>
      <c r="M22" s="81">
        <f t="shared" ref="M22:M30" si="11">E22*$F$74</f>
        <v>0</v>
      </c>
      <c r="N22" s="82">
        <f t="shared" ref="N22:N30" si="12">E22*$F$75</f>
        <v>0</v>
      </c>
      <c r="O22" s="82">
        <f t="shared" ref="O22:O30" si="13">E22*$F$76</f>
        <v>3453.43</v>
      </c>
      <c r="P22" s="81">
        <f t="shared" ref="P22:P30" si="14">E22*$F$77</f>
        <v>0</v>
      </c>
      <c r="Q22" s="81">
        <f t="shared" ref="Q22:Q30" si="15">E22*$F$78</f>
        <v>0</v>
      </c>
      <c r="R22" s="81">
        <f t="shared" ref="R22:R30" si="16">E22*$F$79</f>
        <v>0</v>
      </c>
      <c r="S22" s="81">
        <f t="shared" ref="S22:S30" si="17">E22*$F$80</f>
        <v>0</v>
      </c>
      <c r="T22" s="81">
        <f t="shared" ref="T22:T30" si="18">E22*$F$81</f>
        <v>0</v>
      </c>
      <c r="U22" s="81">
        <f t="shared" ref="U22:U30" si="19">E22*$F$82</f>
        <v>0</v>
      </c>
      <c r="V22" s="81">
        <f t="shared" ref="V22:V30" si="20">E22*$F$83</f>
        <v>986.57</v>
      </c>
      <c r="W22" s="82">
        <f t="shared" ref="W22:W30" si="21">E22*$F$84</f>
        <v>0</v>
      </c>
      <c r="X22" s="82">
        <f t="shared" ref="X22:X30" si="22">E22*$F$85</f>
        <v>0</v>
      </c>
      <c r="Y22" s="81">
        <f t="shared" ref="Y22:Y30" si="23">E22*$F$86</f>
        <v>0</v>
      </c>
      <c r="Z22" s="81">
        <f t="shared" ref="Z22:Z30" si="24">E22*$F$87</f>
        <v>0</v>
      </c>
      <c r="AA22" s="81">
        <f t="shared" ref="AA22:AA30" si="25">E22*$F$88</f>
        <v>0</v>
      </c>
      <c r="AB22" s="81">
        <f t="shared" ref="AB22:AB30" si="26">E22*$F$89</f>
        <v>0</v>
      </c>
      <c r="AC22" s="81">
        <f t="shared" ref="AC22:AC30" si="27">E22*$F$90</f>
        <v>0</v>
      </c>
      <c r="AD22" s="81">
        <f t="shared" ref="AD22:AD30" si="28">E22*$F$91</f>
        <v>0</v>
      </c>
      <c r="AE22" s="81">
        <f t="shared" ref="AE22:AE30" si="29">E22*$F$92</f>
        <v>0</v>
      </c>
      <c r="AF22" s="81">
        <f t="shared" ref="AF22:AF30" si="30">E22*$F$93</f>
        <v>0</v>
      </c>
      <c r="AG22" s="81">
        <f t="shared" ref="AG22:AG30" si="31">E22*$F$94</f>
        <v>0</v>
      </c>
      <c r="AH22" s="81">
        <f t="shared" ref="AH22:AH30" si="32">E22*$F$95</f>
        <v>0</v>
      </c>
      <c r="AI22" s="81">
        <f t="shared" ref="AI22:AI30" si="33">E22*$F$96</f>
        <v>0</v>
      </c>
      <c r="AJ22" s="81">
        <f t="shared" ref="AJ22:AJ30" si="34">E22*$F$97</f>
        <v>0</v>
      </c>
      <c r="AK22" s="81">
        <f t="shared" ref="AK22:AK30" si="35">E22*$F$98</f>
        <v>0</v>
      </c>
      <c r="AL22" s="81">
        <f t="shared" ref="AL22:AL30" si="36">E22*$F$99</f>
        <v>0</v>
      </c>
      <c r="AM22" s="83">
        <f t="shared" ref="AM22:AM46" si="37">SUM(F22:AL22)</f>
        <v>8880</v>
      </c>
      <c r="AN22" s="98">
        <f t="shared" si="2"/>
        <v>0</v>
      </c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</row>
    <row r="23" spans="1:114" s="101" customFormat="1" ht="30" customHeight="1" x14ac:dyDescent="0.2">
      <c r="A23" s="100" t="s">
        <v>24</v>
      </c>
      <c r="B23" s="92" t="s">
        <v>2</v>
      </c>
      <c r="C23" s="87" t="s">
        <v>143</v>
      </c>
      <c r="D23" s="89" t="s">
        <v>181</v>
      </c>
      <c r="E23" s="106">
        <v>2500</v>
      </c>
      <c r="F23" s="80">
        <f t="shared" si="4"/>
        <v>1250</v>
      </c>
      <c r="G23" s="81">
        <f t="shared" si="5"/>
        <v>0</v>
      </c>
      <c r="H23" s="81">
        <f t="shared" si="6"/>
        <v>0</v>
      </c>
      <c r="I23" s="81">
        <f t="shared" si="7"/>
        <v>0</v>
      </c>
      <c r="J23" s="81">
        <f t="shared" si="8"/>
        <v>0</v>
      </c>
      <c r="K23" s="82">
        <f t="shared" si="9"/>
        <v>0</v>
      </c>
      <c r="L23" s="82">
        <f t="shared" si="10"/>
        <v>0</v>
      </c>
      <c r="M23" s="81">
        <f t="shared" si="11"/>
        <v>0</v>
      </c>
      <c r="N23" s="82">
        <f t="shared" si="12"/>
        <v>0</v>
      </c>
      <c r="O23" s="82">
        <f t="shared" si="13"/>
        <v>972.25</v>
      </c>
      <c r="P23" s="81">
        <f t="shared" si="14"/>
        <v>0</v>
      </c>
      <c r="Q23" s="81">
        <f t="shared" si="15"/>
        <v>0</v>
      </c>
      <c r="R23" s="81">
        <f t="shared" si="16"/>
        <v>0</v>
      </c>
      <c r="S23" s="81">
        <f t="shared" si="17"/>
        <v>0</v>
      </c>
      <c r="T23" s="81">
        <f t="shared" si="18"/>
        <v>0</v>
      </c>
      <c r="U23" s="81">
        <f t="shared" si="19"/>
        <v>0</v>
      </c>
      <c r="V23" s="81">
        <f t="shared" si="20"/>
        <v>277.75</v>
      </c>
      <c r="W23" s="82">
        <f t="shared" si="21"/>
        <v>0</v>
      </c>
      <c r="X23" s="82">
        <f t="shared" si="22"/>
        <v>0</v>
      </c>
      <c r="Y23" s="81">
        <f t="shared" si="23"/>
        <v>0</v>
      </c>
      <c r="Z23" s="81">
        <f t="shared" si="24"/>
        <v>0</v>
      </c>
      <c r="AA23" s="81">
        <f t="shared" si="25"/>
        <v>0</v>
      </c>
      <c r="AB23" s="81">
        <f t="shared" si="26"/>
        <v>0</v>
      </c>
      <c r="AC23" s="81">
        <f t="shared" si="27"/>
        <v>0</v>
      </c>
      <c r="AD23" s="81">
        <f t="shared" si="28"/>
        <v>0</v>
      </c>
      <c r="AE23" s="81">
        <f t="shared" si="29"/>
        <v>0</v>
      </c>
      <c r="AF23" s="81">
        <f t="shared" si="30"/>
        <v>0</v>
      </c>
      <c r="AG23" s="81">
        <f t="shared" si="31"/>
        <v>0</v>
      </c>
      <c r="AH23" s="81">
        <f t="shared" si="32"/>
        <v>0</v>
      </c>
      <c r="AI23" s="81">
        <f t="shared" si="33"/>
        <v>0</v>
      </c>
      <c r="AJ23" s="81">
        <f t="shared" si="34"/>
        <v>0</v>
      </c>
      <c r="AK23" s="81">
        <f t="shared" si="35"/>
        <v>0</v>
      </c>
      <c r="AL23" s="81">
        <f t="shared" si="36"/>
        <v>0</v>
      </c>
      <c r="AM23" s="83">
        <f t="shared" si="37"/>
        <v>2500</v>
      </c>
      <c r="AN23" s="98">
        <f t="shared" si="2"/>
        <v>0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</row>
    <row r="24" spans="1:114" s="101" customFormat="1" ht="30" customHeight="1" x14ac:dyDescent="0.2">
      <c r="A24" s="100" t="s">
        <v>24</v>
      </c>
      <c r="B24" s="92" t="s">
        <v>2</v>
      </c>
      <c r="C24" s="102" t="s">
        <v>13</v>
      </c>
      <c r="D24" s="89" t="s">
        <v>181</v>
      </c>
      <c r="E24" s="106">
        <v>1700</v>
      </c>
      <c r="F24" s="80">
        <f t="shared" si="4"/>
        <v>850</v>
      </c>
      <c r="G24" s="81">
        <f t="shared" si="5"/>
        <v>0</v>
      </c>
      <c r="H24" s="81">
        <f t="shared" si="6"/>
        <v>0</v>
      </c>
      <c r="I24" s="81">
        <f t="shared" si="7"/>
        <v>0</v>
      </c>
      <c r="J24" s="81">
        <f t="shared" si="8"/>
        <v>0</v>
      </c>
      <c r="K24" s="82">
        <f t="shared" si="9"/>
        <v>0</v>
      </c>
      <c r="L24" s="82">
        <f t="shared" si="10"/>
        <v>0</v>
      </c>
      <c r="M24" s="81">
        <f t="shared" si="11"/>
        <v>0</v>
      </c>
      <c r="N24" s="82">
        <f t="shared" si="12"/>
        <v>0</v>
      </c>
      <c r="O24" s="82">
        <f t="shared" si="13"/>
        <v>661.13</v>
      </c>
      <c r="P24" s="81">
        <f t="shared" si="14"/>
        <v>0</v>
      </c>
      <c r="Q24" s="81">
        <f t="shared" si="15"/>
        <v>0</v>
      </c>
      <c r="R24" s="81">
        <f t="shared" si="16"/>
        <v>0</v>
      </c>
      <c r="S24" s="81">
        <f t="shared" si="17"/>
        <v>0</v>
      </c>
      <c r="T24" s="81">
        <f t="shared" si="18"/>
        <v>0</v>
      </c>
      <c r="U24" s="81">
        <f t="shared" si="19"/>
        <v>0</v>
      </c>
      <c r="V24" s="81">
        <f t="shared" si="20"/>
        <v>188.87</v>
      </c>
      <c r="W24" s="82">
        <f t="shared" si="21"/>
        <v>0</v>
      </c>
      <c r="X24" s="82">
        <f t="shared" si="22"/>
        <v>0</v>
      </c>
      <c r="Y24" s="81">
        <f t="shared" si="23"/>
        <v>0</v>
      </c>
      <c r="Z24" s="81">
        <f t="shared" si="24"/>
        <v>0</v>
      </c>
      <c r="AA24" s="81">
        <f t="shared" si="25"/>
        <v>0</v>
      </c>
      <c r="AB24" s="81">
        <f t="shared" si="26"/>
        <v>0</v>
      </c>
      <c r="AC24" s="81">
        <f t="shared" si="27"/>
        <v>0</v>
      </c>
      <c r="AD24" s="81">
        <f t="shared" si="28"/>
        <v>0</v>
      </c>
      <c r="AE24" s="81">
        <f t="shared" si="29"/>
        <v>0</v>
      </c>
      <c r="AF24" s="81">
        <f t="shared" si="30"/>
        <v>0</v>
      </c>
      <c r="AG24" s="81">
        <f t="shared" si="31"/>
        <v>0</v>
      </c>
      <c r="AH24" s="81">
        <f t="shared" si="32"/>
        <v>0</v>
      </c>
      <c r="AI24" s="81">
        <f t="shared" si="33"/>
        <v>0</v>
      </c>
      <c r="AJ24" s="81">
        <f t="shared" si="34"/>
        <v>0</v>
      </c>
      <c r="AK24" s="81">
        <f t="shared" si="35"/>
        <v>0</v>
      </c>
      <c r="AL24" s="81">
        <f t="shared" si="36"/>
        <v>0</v>
      </c>
      <c r="AM24" s="83">
        <f t="shared" si="37"/>
        <v>1700</v>
      </c>
      <c r="AN24" s="98">
        <f t="shared" si="2"/>
        <v>0</v>
      </c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</row>
    <row r="25" spans="1:114" s="101" customFormat="1" ht="30" hidden="1" customHeight="1" x14ac:dyDescent="0.2">
      <c r="A25" s="100" t="s">
        <v>25</v>
      </c>
      <c r="B25" s="77" t="s">
        <v>112</v>
      </c>
      <c r="C25" s="102" t="s">
        <v>13</v>
      </c>
      <c r="D25" s="89"/>
      <c r="E25" s="106">
        <v>0</v>
      </c>
      <c r="F25" s="80">
        <f t="shared" si="4"/>
        <v>0</v>
      </c>
      <c r="G25" s="81">
        <f t="shared" si="5"/>
        <v>0</v>
      </c>
      <c r="H25" s="81">
        <f t="shared" si="6"/>
        <v>0</v>
      </c>
      <c r="I25" s="81">
        <f t="shared" si="7"/>
        <v>0</v>
      </c>
      <c r="J25" s="81">
        <f t="shared" si="8"/>
        <v>0</v>
      </c>
      <c r="K25" s="82">
        <f t="shared" si="9"/>
        <v>0</v>
      </c>
      <c r="L25" s="82">
        <f t="shared" si="10"/>
        <v>0</v>
      </c>
      <c r="M25" s="81">
        <f t="shared" si="11"/>
        <v>0</v>
      </c>
      <c r="N25" s="82">
        <f t="shared" si="12"/>
        <v>0</v>
      </c>
      <c r="O25" s="82">
        <f t="shared" si="13"/>
        <v>0</v>
      </c>
      <c r="P25" s="81">
        <f t="shared" si="14"/>
        <v>0</v>
      </c>
      <c r="Q25" s="81">
        <f t="shared" si="15"/>
        <v>0</v>
      </c>
      <c r="R25" s="81">
        <f t="shared" si="16"/>
        <v>0</v>
      </c>
      <c r="S25" s="81">
        <f t="shared" si="17"/>
        <v>0</v>
      </c>
      <c r="T25" s="81">
        <f t="shared" si="18"/>
        <v>0</v>
      </c>
      <c r="U25" s="81">
        <f t="shared" si="19"/>
        <v>0</v>
      </c>
      <c r="V25" s="81">
        <f t="shared" si="20"/>
        <v>0</v>
      </c>
      <c r="W25" s="82">
        <f t="shared" si="21"/>
        <v>0</v>
      </c>
      <c r="X25" s="82">
        <f t="shared" si="22"/>
        <v>0</v>
      </c>
      <c r="Y25" s="81">
        <f t="shared" si="23"/>
        <v>0</v>
      </c>
      <c r="Z25" s="81">
        <f t="shared" si="24"/>
        <v>0</v>
      </c>
      <c r="AA25" s="81">
        <f t="shared" si="25"/>
        <v>0</v>
      </c>
      <c r="AB25" s="81">
        <f t="shared" si="26"/>
        <v>0</v>
      </c>
      <c r="AC25" s="81">
        <f t="shared" si="27"/>
        <v>0</v>
      </c>
      <c r="AD25" s="81">
        <f t="shared" si="28"/>
        <v>0</v>
      </c>
      <c r="AE25" s="81">
        <f t="shared" si="29"/>
        <v>0</v>
      </c>
      <c r="AF25" s="81">
        <f t="shared" si="30"/>
        <v>0</v>
      </c>
      <c r="AG25" s="81">
        <f t="shared" si="31"/>
        <v>0</v>
      </c>
      <c r="AH25" s="81">
        <f t="shared" si="32"/>
        <v>0</v>
      </c>
      <c r="AI25" s="81">
        <f t="shared" si="33"/>
        <v>0</v>
      </c>
      <c r="AJ25" s="81">
        <f t="shared" si="34"/>
        <v>0</v>
      </c>
      <c r="AK25" s="81">
        <f t="shared" si="35"/>
        <v>0</v>
      </c>
      <c r="AL25" s="81">
        <f t="shared" si="36"/>
        <v>0</v>
      </c>
      <c r="AM25" s="83">
        <f t="shared" si="37"/>
        <v>0</v>
      </c>
      <c r="AN25" s="98">
        <f t="shared" si="2"/>
        <v>0</v>
      </c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</row>
    <row r="26" spans="1:114" s="101" customFormat="1" ht="30" hidden="1" customHeight="1" x14ac:dyDescent="0.2">
      <c r="A26" s="100" t="s">
        <v>26</v>
      </c>
      <c r="B26" s="77" t="s">
        <v>113</v>
      </c>
      <c r="C26" s="102" t="s">
        <v>143</v>
      </c>
      <c r="D26" s="103"/>
      <c r="E26" s="106">
        <v>0</v>
      </c>
      <c r="F26" s="80">
        <f t="shared" si="4"/>
        <v>0</v>
      </c>
      <c r="G26" s="81">
        <f t="shared" si="5"/>
        <v>0</v>
      </c>
      <c r="H26" s="81">
        <f t="shared" si="6"/>
        <v>0</v>
      </c>
      <c r="I26" s="81">
        <f t="shared" si="7"/>
        <v>0</v>
      </c>
      <c r="J26" s="81">
        <f t="shared" si="8"/>
        <v>0</v>
      </c>
      <c r="K26" s="82">
        <f t="shared" si="9"/>
        <v>0</v>
      </c>
      <c r="L26" s="82">
        <f t="shared" si="10"/>
        <v>0</v>
      </c>
      <c r="M26" s="81">
        <f t="shared" si="11"/>
        <v>0</v>
      </c>
      <c r="N26" s="82">
        <f t="shared" si="12"/>
        <v>0</v>
      </c>
      <c r="O26" s="82">
        <f t="shared" si="13"/>
        <v>0</v>
      </c>
      <c r="P26" s="81">
        <f t="shared" si="14"/>
        <v>0</v>
      </c>
      <c r="Q26" s="81">
        <f t="shared" si="15"/>
        <v>0</v>
      </c>
      <c r="R26" s="81">
        <f t="shared" si="16"/>
        <v>0</v>
      </c>
      <c r="S26" s="81">
        <f t="shared" si="17"/>
        <v>0</v>
      </c>
      <c r="T26" s="81">
        <f t="shared" si="18"/>
        <v>0</v>
      </c>
      <c r="U26" s="81">
        <f t="shared" si="19"/>
        <v>0</v>
      </c>
      <c r="V26" s="81">
        <f t="shared" si="20"/>
        <v>0</v>
      </c>
      <c r="W26" s="82">
        <f t="shared" si="21"/>
        <v>0</v>
      </c>
      <c r="X26" s="82">
        <f t="shared" si="22"/>
        <v>0</v>
      </c>
      <c r="Y26" s="81">
        <f t="shared" si="23"/>
        <v>0</v>
      </c>
      <c r="Z26" s="81">
        <f t="shared" si="24"/>
        <v>0</v>
      </c>
      <c r="AA26" s="81">
        <f t="shared" si="25"/>
        <v>0</v>
      </c>
      <c r="AB26" s="81">
        <f t="shared" si="26"/>
        <v>0</v>
      </c>
      <c r="AC26" s="81">
        <f t="shared" si="27"/>
        <v>0</v>
      </c>
      <c r="AD26" s="81">
        <f t="shared" si="28"/>
        <v>0</v>
      </c>
      <c r="AE26" s="81">
        <f t="shared" si="29"/>
        <v>0</v>
      </c>
      <c r="AF26" s="81">
        <f t="shared" si="30"/>
        <v>0</v>
      </c>
      <c r="AG26" s="81">
        <f t="shared" si="31"/>
        <v>0</v>
      </c>
      <c r="AH26" s="81">
        <f t="shared" si="32"/>
        <v>0</v>
      </c>
      <c r="AI26" s="81">
        <f t="shared" si="33"/>
        <v>0</v>
      </c>
      <c r="AJ26" s="81">
        <f t="shared" si="34"/>
        <v>0</v>
      </c>
      <c r="AK26" s="81">
        <f t="shared" si="35"/>
        <v>0</v>
      </c>
      <c r="AL26" s="81">
        <f t="shared" si="36"/>
        <v>0</v>
      </c>
      <c r="AM26" s="83">
        <f t="shared" si="37"/>
        <v>0</v>
      </c>
      <c r="AN26" s="98">
        <f t="shared" si="2"/>
        <v>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</row>
    <row r="27" spans="1:114" ht="30" hidden="1" customHeight="1" x14ac:dyDescent="0.2">
      <c r="A27" s="76" t="s">
        <v>51</v>
      </c>
      <c r="B27" s="87" t="s">
        <v>52</v>
      </c>
      <c r="C27" s="87"/>
      <c r="D27" s="89"/>
      <c r="E27" s="106">
        <v>0</v>
      </c>
      <c r="F27" s="80">
        <f t="shared" si="4"/>
        <v>0</v>
      </c>
      <c r="G27" s="81">
        <f t="shared" si="5"/>
        <v>0</v>
      </c>
      <c r="H27" s="81">
        <f t="shared" si="6"/>
        <v>0</v>
      </c>
      <c r="I27" s="81">
        <f t="shared" si="7"/>
        <v>0</v>
      </c>
      <c r="J27" s="81">
        <f t="shared" si="8"/>
        <v>0</v>
      </c>
      <c r="K27" s="82">
        <f t="shared" si="9"/>
        <v>0</v>
      </c>
      <c r="L27" s="82">
        <f t="shared" si="10"/>
        <v>0</v>
      </c>
      <c r="M27" s="81">
        <f t="shared" si="11"/>
        <v>0</v>
      </c>
      <c r="N27" s="82">
        <f t="shared" si="12"/>
        <v>0</v>
      </c>
      <c r="O27" s="82">
        <f t="shared" si="13"/>
        <v>0</v>
      </c>
      <c r="P27" s="81">
        <f t="shared" si="14"/>
        <v>0</v>
      </c>
      <c r="Q27" s="81">
        <f t="shared" si="15"/>
        <v>0</v>
      </c>
      <c r="R27" s="81">
        <f t="shared" si="16"/>
        <v>0</v>
      </c>
      <c r="S27" s="81">
        <f t="shared" si="17"/>
        <v>0</v>
      </c>
      <c r="T27" s="81">
        <f t="shared" si="18"/>
        <v>0</v>
      </c>
      <c r="U27" s="81">
        <f t="shared" si="19"/>
        <v>0</v>
      </c>
      <c r="V27" s="81">
        <f t="shared" si="20"/>
        <v>0</v>
      </c>
      <c r="W27" s="82">
        <f t="shared" si="21"/>
        <v>0</v>
      </c>
      <c r="X27" s="82">
        <f t="shared" si="22"/>
        <v>0</v>
      </c>
      <c r="Y27" s="81">
        <f t="shared" si="23"/>
        <v>0</v>
      </c>
      <c r="Z27" s="81">
        <f t="shared" si="24"/>
        <v>0</v>
      </c>
      <c r="AA27" s="81">
        <f t="shared" si="25"/>
        <v>0</v>
      </c>
      <c r="AB27" s="81">
        <f t="shared" si="26"/>
        <v>0</v>
      </c>
      <c r="AC27" s="81">
        <f t="shared" si="27"/>
        <v>0</v>
      </c>
      <c r="AD27" s="81">
        <f t="shared" si="28"/>
        <v>0</v>
      </c>
      <c r="AE27" s="81">
        <f t="shared" si="29"/>
        <v>0</v>
      </c>
      <c r="AF27" s="81">
        <f t="shared" si="30"/>
        <v>0</v>
      </c>
      <c r="AG27" s="81">
        <f t="shared" si="31"/>
        <v>0</v>
      </c>
      <c r="AH27" s="81">
        <f t="shared" si="32"/>
        <v>0</v>
      </c>
      <c r="AI27" s="81">
        <f t="shared" si="33"/>
        <v>0</v>
      </c>
      <c r="AJ27" s="81">
        <f t="shared" si="34"/>
        <v>0</v>
      </c>
      <c r="AK27" s="81">
        <f t="shared" si="35"/>
        <v>0</v>
      </c>
      <c r="AL27" s="81">
        <f t="shared" si="36"/>
        <v>0</v>
      </c>
      <c r="AM27" s="83">
        <f t="shared" si="37"/>
        <v>0</v>
      </c>
      <c r="AN27" s="98">
        <f t="shared" si="2"/>
        <v>0</v>
      </c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</row>
    <row r="28" spans="1:114" ht="30" customHeight="1" x14ac:dyDescent="0.2">
      <c r="A28" s="76" t="s">
        <v>27</v>
      </c>
      <c r="B28" s="87" t="s">
        <v>28</v>
      </c>
      <c r="C28" s="87" t="s">
        <v>143</v>
      </c>
      <c r="D28" s="89" t="s">
        <v>181</v>
      </c>
      <c r="E28" s="106">
        <v>1320</v>
      </c>
      <c r="F28" s="80">
        <f t="shared" si="4"/>
        <v>660</v>
      </c>
      <c r="G28" s="81">
        <f t="shared" si="5"/>
        <v>0</v>
      </c>
      <c r="H28" s="81">
        <f t="shared" si="6"/>
        <v>0</v>
      </c>
      <c r="I28" s="81">
        <f t="shared" si="7"/>
        <v>0</v>
      </c>
      <c r="J28" s="81">
        <f t="shared" si="8"/>
        <v>0</v>
      </c>
      <c r="K28" s="82">
        <f t="shared" si="9"/>
        <v>0</v>
      </c>
      <c r="L28" s="82">
        <f t="shared" si="10"/>
        <v>0</v>
      </c>
      <c r="M28" s="81">
        <f t="shared" si="11"/>
        <v>0</v>
      </c>
      <c r="N28" s="82">
        <f t="shared" si="12"/>
        <v>0</v>
      </c>
      <c r="O28" s="82">
        <f t="shared" si="13"/>
        <v>513.35</v>
      </c>
      <c r="P28" s="81">
        <f t="shared" si="14"/>
        <v>0</v>
      </c>
      <c r="Q28" s="81">
        <f t="shared" si="15"/>
        <v>0</v>
      </c>
      <c r="R28" s="81">
        <f t="shared" si="16"/>
        <v>0</v>
      </c>
      <c r="S28" s="81">
        <f t="shared" si="17"/>
        <v>0</v>
      </c>
      <c r="T28" s="81">
        <f t="shared" si="18"/>
        <v>0</v>
      </c>
      <c r="U28" s="81">
        <f t="shared" si="19"/>
        <v>0</v>
      </c>
      <c r="V28" s="81">
        <f t="shared" si="20"/>
        <v>146.65</v>
      </c>
      <c r="W28" s="82">
        <f t="shared" si="21"/>
        <v>0</v>
      </c>
      <c r="X28" s="82">
        <f t="shared" si="22"/>
        <v>0</v>
      </c>
      <c r="Y28" s="81">
        <f t="shared" si="23"/>
        <v>0</v>
      </c>
      <c r="Z28" s="81">
        <f t="shared" si="24"/>
        <v>0</v>
      </c>
      <c r="AA28" s="81">
        <f t="shared" si="25"/>
        <v>0</v>
      </c>
      <c r="AB28" s="81">
        <f t="shared" si="26"/>
        <v>0</v>
      </c>
      <c r="AC28" s="81">
        <f t="shared" si="27"/>
        <v>0</v>
      </c>
      <c r="AD28" s="81">
        <f t="shared" si="28"/>
        <v>0</v>
      </c>
      <c r="AE28" s="81">
        <f t="shared" si="29"/>
        <v>0</v>
      </c>
      <c r="AF28" s="81">
        <f t="shared" si="30"/>
        <v>0</v>
      </c>
      <c r="AG28" s="81">
        <f t="shared" si="31"/>
        <v>0</v>
      </c>
      <c r="AH28" s="81">
        <f t="shared" si="32"/>
        <v>0</v>
      </c>
      <c r="AI28" s="81">
        <f t="shared" si="33"/>
        <v>0</v>
      </c>
      <c r="AJ28" s="81">
        <f t="shared" si="34"/>
        <v>0</v>
      </c>
      <c r="AK28" s="81">
        <f t="shared" si="35"/>
        <v>0</v>
      </c>
      <c r="AL28" s="81">
        <f t="shared" si="36"/>
        <v>0</v>
      </c>
      <c r="AM28" s="83">
        <f t="shared" si="37"/>
        <v>1320</v>
      </c>
      <c r="AN28" s="98">
        <f t="shared" si="2"/>
        <v>0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</row>
    <row r="29" spans="1:114" ht="30" customHeight="1" x14ac:dyDescent="0.2">
      <c r="A29" s="76" t="s">
        <v>29</v>
      </c>
      <c r="B29" s="87" t="s">
        <v>30</v>
      </c>
      <c r="C29" s="87" t="s">
        <v>143</v>
      </c>
      <c r="D29" s="89" t="s">
        <v>181</v>
      </c>
      <c r="E29" s="106">
        <f>2254</f>
        <v>2254</v>
      </c>
      <c r="F29" s="80">
        <f t="shared" si="4"/>
        <v>1127</v>
      </c>
      <c r="G29" s="81">
        <f t="shared" si="5"/>
        <v>0</v>
      </c>
      <c r="H29" s="81">
        <f t="shared" si="6"/>
        <v>0</v>
      </c>
      <c r="I29" s="81">
        <f t="shared" si="7"/>
        <v>0</v>
      </c>
      <c r="J29" s="81">
        <f t="shared" si="8"/>
        <v>0</v>
      </c>
      <c r="K29" s="82">
        <f t="shared" si="9"/>
        <v>0</v>
      </c>
      <c r="L29" s="82">
        <f t="shared" si="10"/>
        <v>0</v>
      </c>
      <c r="M29" s="81">
        <f t="shared" si="11"/>
        <v>0</v>
      </c>
      <c r="N29" s="82">
        <f t="shared" si="12"/>
        <v>0</v>
      </c>
      <c r="O29" s="82">
        <f t="shared" si="13"/>
        <v>876.58</v>
      </c>
      <c r="P29" s="81">
        <f t="shared" si="14"/>
        <v>0</v>
      </c>
      <c r="Q29" s="81">
        <f t="shared" si="15"/>
        <v>0</v>
      </c>
      <c r="R29" s="81">
        <f t="shared" si="16"/>
        <v>0</v>
      </c>
      <c r="S29" s="81">
        <f t="shared" si="17"/>
        <v>0</v>
      </c>
      <c r="T29" s="81">
        <f t="shared" si="18"/>
        <v>0</v>
      </c>
      <c r="U29" s="81">
        <f t="shared" si="19"/>
        <v>0</v>
      </c>
      <c r="V29" s="81">
        <f t="shared" si="20"/>
        <v>250.42</v>
      </c>
      <c r="W29" s="82">
        <f t="shared" si="21"/>
        <v>0</v>
      </c>
      <c r="X29" s="82">
        <f t="shared" si="22"/>
        <v>0</v>
      </c>
      <c r="Y29" s="81">
        <f t="shared" si="23"/>
        <v>0</v>
      </c>
      <c r="Z29" s="81">
        <f t="shared" si="24"/>
        <v>0</v>
      </c>
      <c r="AA29" s="81">
        <f t="shared" si="25"/>
        <v>0</v>
      </c>
      <c r="AB29" s="81">
        <f t="shared" si="26"/>
        <v>0</v>
      </c>
      <c r="AC29" s="81">
        <f t="shared" si="27"/>
        <v>0</v>
      </c>
      <c r="AD29" s="81">
        <f t="shared" si="28"/>
        <v>0</v>
      </c>
      <c r="AE29" s="81">
        <f t="shared" si="29"/>
        <v>0</v>
      </c>
      <c r="AF29" s="81">
        <f t="shared" si="30"/>
        <v>0</v>
      </c>
      <c r="AG29" s="81">
        <f t="shared" si="31"/>
        <v>0</v>
      </c>
      <c r="AH29" s="81">
        <f t="shared" si="32"/>
        <v>0</v>
      </c>
      <c r="AI29" s="81">
        <f t="shared" si="33"/>
        <v>0</v>
      </c>
      <c r="AJ29" s="81">
        <f t="shared" si="34"/>
        <v>0</v>
      </c>
      <c r="AK29" s="81">
        <f t="shared" si="35"/>
        <v>0</v>
      </c>
      <c r="AL29" s="81">
        <f t="shared" si="36"/>
        <v>0</v>
      </c>
      <c r="AM29" s="83">
        <f t="shared" si="37"/>
        <v>2254</v>
      </c>
      <c r="AN29" s="98">
        <f t="shared" si="2"/>
        <v>0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</row>
    <row r="30" spans="1:114" s="101" customFormat="1" ht="30" hidden="1" customHeight="1" x14ac:dyDescent="0.2">
      <c r="A30" s="76" t="s">
        <v>31</v>
      </c>
      <c r="B30" s="92" t="s">
        <v>4</v>
      </c>
      <c r="C30" s="102"/>
      <c r="D30" s="89"/>
      <c r="E30" s="91">
        <v>0</v>
      </c>
      <c r="F30" s="80">
        <f t="shared" si="4"/>
        <v>0</v>
      </c>
      <c r="G30" s="81">
        <f t="shared" si="5"/>
        <v>0</v>
      </c>
      <c r="H30" s="81">
        <f t="shared" si="6"/>
        <v>0</v>
      </c>
      <c r="I30" s="81">
        <f t="shared" si="7"/>
        <v>0</v>
      </c>
      <c r="J30" s="81">
        <f t="shared" si="8"/>
        <v>0</v>
      </c>
      <c r="K30" s="82">
        <f t="shared" si="9"/>
        <v>0</v>
      </c>
      <c r="L30" s="82">
        <f t="shared" si="10"/>
        <v>0</v>
      </c>
      <c r="M30" s="81">
        <f t="shared" si="11"/>
        <v>0</v>
      </c>
      <c r="N30" s="82">
        <f t="shared" si="12"/>
        <v>0</v>
      </c>
      <c r="O30" s="82">
        <f t="shared" si="13"/>
        <v>0</v>
      </c>
      <c r="P30" s="81">
        <f t="shared" si="14"/>
        <v>0</v>
      </c>
      <c r="Q30" s="81">
        <f t="shared" si="15"/>
        <v>0</v>
      </c>
      <c r="R30" s="81">
        <f t="shared" si="16"/>
        <v>0</v>
      </c>
      <c r="S30" s="81">
        <f t="shared" si="17"/>
        <v>0</v>
      </c>
      <c r="T30" s="81">
        <f t="shared" si="18"/>
        <v>0</v>
      </c>
      <c r="U30" s="81">
        <f t="shared" si="19"/>
        <v>0</v>
      </c>
      <c r="V30" s="81">
        <f t="shared" si="20"/>
        <v>0</v>
      </c>
      <c r="W30" s="82">
        <f t="shared" si="21"/>
        <v>0</v>
      </c>
      <c r="X30" s="82">
        <f t="shared" si="22"/>
        <v>0</v>
      </c>
      <c r="Y30" s="81">
        <f t="shared" si="23"/>
        <v>0</v>
      </c>
      <c r="Z30" s="81">
        <f t="shared" si="24"/>
        <v>0</v>
      </c>
      <c r="AA30" s="81">
        <f t="shared" si="25"/>
        <v>0</v>
      </c>
      <c r="AB30" s="81">
        <f t="shared" si="26"/>
        <v>0</v>
      </c>
      <c r="AC30" s="81">
        <f t="shared" si="27"/>
        <v>0</v>
      </c>
      <c r="AD30" s="81">
        <f t="shared" si="28"/>
        <v>0</v>
      </c>
      <c r="AE30" s="81">
        <f t="shared" si="29"/>
        <v>0</v>
      </c>
      <c r="AF30" s="81">
        <f t="shared" si="30"/>
        <v>0</v>
      </c>
      <c r="AG30" s="81">
        <f t="shared" si="31"/>
        <v>0</v>
      </c>
      <c r="AH30" s="81">
        <f t="shared" si="32"/>
        <v>0</v>
      </c>
      <c r="AI30" s="81">
        <f t="shared" si="33"/>
        <v>0</v>
      </c>
      <c r="AJ30" s="81">
        <f t="shared" si="34"/>
        <v>0</v>
      </c>
      <c r="AK30" s="81">
        <f t="shared" si="35"/>
        <v>0</v>
      </c>
      <c r="AL30" s="81">
        <f t="shared" si="36"/>
        <v>0</v>
      </c>
      <c r="AM30" s="83">
        <f t="shared" si="37"/>
        <v>0</v>
      </c>
      <c r="AN30" s="98">
        <f t="shared" si="2"/>
        <v>0</v>
      </c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</row>
    <row r="31" spans="1:114" s="101" customFormat="1" ht="30" customHeight="1" x14ac:dyDescent="0.2">
      <c r="A31" s="76" t="s">
        <v>33</v>
      </c>
      <c r="B31" s="92" t="s">
        <v>34</v>
      </c>
      <c r="C31" s="102" t="s">
        <v>13</v>
      </c>
      <c r="D31" s="104" t="str">
        <f>I66</f>
        <v>% of Staff #2 (Copier)</v>
      </c>
      <c r="E31" s="106">
        <v>1935</v>
      </c>
      <c r="F31" s="80">
        <f>$E$31*$I67</f>
        <v>967.5</v>
      </c>
      <c r="G31" s="80">
        <f>$E$31*$I68</f>
        <v>0</v>
      </c>
      <c r="H31" s="80">
        <f>$E$31*$I69</f>
        <v>0</v>
      </c>
      <c r="I31" s="80">
        <f>$E$31*$I70</f>
        <v>0</v>
      </c>
      <c r="J31" s="80">
        <f>$E$31*$I71</f>
        <v>0</v>
      </c>
      <c r="K31" s="80">
        <f>$E$31*$I72</f>
        <v>0</v>
      </c>
      <c r="L31" s="80">
        <f>$E$31*$I73</f>
        <v>0</v>
      </c>
      <c r="M31" s="80">
        <f>$E$31*$I74</f>
        <v>0</v>
      </c>
      <c r="N31" s="80">
        <f>$E$31*$I75</f>
        <v>0</v>
      </c>
      <c r="O31" s="80">
        <f>$E$31*$I76</f>
        <v>752.52</v>
      </c>
      <c r="P31" s="80">
        <f>$E$31*$I77</f>
        <v>0</v>
      </c>
      <c r="Q31" s="80">
        <f>$E$31*$I78</f>
        <v>0</v>
      </c>
      <c r="R31" s="81">
        <f>$E$31*$I79</f>
        <v>0</v>
      </c>
      <c r="S31" s="80">
        <f>$E$31*$I80</f>
        <v>0</v>
      </c>
      <c r="T31" s="80">
        <f>$E$31*$I81</f>
        <v>0</v>
      </c>
      <c r="U31" s="80">
        <f>$E$31*$I82</f>
        <v>0</v>
      </c>
      <c r="V31" s="80">
        <f>$E$31*$I83</f>
        <v>214.98</v>
      </c>
      <c r="W31" s="80">
        <f>$E$31*$I84</f>
        <v>0</v>
      </c>
      <c r="X31" s="80">
        <f>$E$31*$I85</f>
        <v>0</v>
      </c>
      <c r="Y31" s="80">
        <f>$E$31*$I86</f>
        <v>0</v>
      </c>
      <c r="Z31" s="80">
        <f>$E$31*$I87</f>
        <v>0</v>
      </c>
      <c r="AA31" s="80">
        <f>$E$31*$I88</f>
        <v>0</v>
      </c>
      <c r="AB31" s="80">
        <f>$E$31*$I89</f>
        <v>0</v>
      </c>
      <c r="AC31" s="80">
        <f>$E$31*$I90</f>
        <v>0</v>
      </c>
      <c r="AD31" s="80">
        <f>$E$31*$I91</f>
        <v>0</v>
      </c>
      <c r="AE31" s="80">
        <f>$E$31*$I92</f>
        <v>0</v>
      </c>
      <c r="AF31" s="80">
        <f>$E$31*$I93</f>
        <v>0</v>
      </c>
      <c r="AG31" s="80">
        <f>$E$31*$I94</f>
        <v>0</v>
      </c>
      <c r="AH31" s="80">
        <f>$E$31*$I95</f>
        <v>0</v>
      </c>
      <c r="AI31" s="80">
        <f>$E$31*$I96</f>
        <v>0</v>
      </c>
      <c r="AJ31" s="80">
        <f>$E$31*$I97</f>
        <v>0</v>
      </c>
      <c r="AK31" s="80">
        <f>$E$31*$I98</f>
        <v>0</v>
      </c>
      <c r="AL31" s="80">
        <f>$E$31*$I99</f>
        <v>0</v>
      </c>
      <c r="AM31" s="83">
        <f t="shared" si="37"/>
        <v>1935</v>
      </c>
      <c r="AN31" s="98">
        <f t="shared" si="2"/>
        <v>0</v>
      </c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</row>
    <row r="32" spans="1:114" s="101" customFormat="1" ht="30" hidden="1" customHeight="1" x14ac:dyDescent="0.2">
      <c r="A32" s="76" t="s">
        <v>9</v>
      </c>
      <c r="B32" s="92" t="s">
        <v>32</v>
      </c>
      <c r="C32" s="102"/>
      <c r="D32" s="89"/>
      <c r="E32" s="106">
        <f>0</f>
        <v>0</v>
      </c>
      <c r="F32" s="80">
        <f t="shared" ref="F32:F46" si="38">E32*$F$67</f>
        <v>0</v>
      </c>
      <c r="G32" s="81">
        <f t="shared" ref="G32:G46" si="39">E32*$F$68</f>
        <v>0</v>
      </c>
      <c r="H32" s="81">
        <f t="shared" ref="H32:H46" si="40">E32*$F$69</f>
        <v>0</v>
      </c>
      <c r="I32" s="81">
        <f t="shared" ref="I32:I46" si="41">E32*$F$70</f>
        <v>0</v>
      </c>
      <c r="J32" s="81">
        <f t="shared" ref="J32:J46" si="42">E32*$F$71</f>
        <v>0</v>
      </c>
      <c r="K32" s="82">
        <f t="shared" ref="K32:K46" si="43">E32*$F$72</f>
        <v>0</v>
      </c>
      <c r="L32" s="82">
        <f t="shared" ref="L32:L46" si="44">E32*$F$73</f>
        <v>0</v>
      </c>
      <c r="M32" s="81">
        <f t="shared" ref="M32:M46" si="45">E32*$F$74</f>
        <v>0</v>
      </c>
      <c r="N32" s="82">
        <f t="shared" ref="N32:N46" si="46">E32*$F$75</f>
        <v>0</v>
      </c>
      <c r="O32" s="82">
        <f t="shared" ref="O32:O46" si="47">E32*$F$76</f>
        <v>0</v>
      </c>
      <c r="P32" s="81">
        <f t="shared" ref="P32:P46" si="48">E32*$F$77</f>
        <v>0</v>
      </c>
      <c r="Q32" s="81">
        <f t="shared" ref="Q32:Q46" si="49">E32*$F$78</f>
        <v>0</v>
      </c>
      <c r="R32" s="81">
        <f t="shared" ref="R32:R46" si="50">E32*$F$79</f>
        <v>0</v>
      </c>
      <c r="S32" s="81">
        <f t="shared" ref="S32:S46" si="51">E32*$F$80</f>
        <v>0</v>
      </c>
      <c r="T32" s="81">
        <f t="shared" ref="T32:T46" si="52">E32*$F$81</f>
        <v>0</v>
      </c>
      <c r="U32" s="81">
        <f t="shared" ref="U32:U46" si="53">E32*$F$82</f>
        <v>0</v>
      </c>
      <c r="V32" s="81">
        <f t="shared" ref="V32:V46" si="54">E32*$F$83</f>
        <v>0</v>
      </c>
      <c r="W32" s="82">
        <f t="shared" ref="W32:W46" si="55">E32*$F$84</f>
        <v>0</v>
      </c>
      <c r="X32" s="82">
        <f t="shared" ref="X32:X46" si="56">E32*$F$85</f>
        <v>0</v>
      </c>
      <c r="Y32" s="81">
        <f t="shared" ref="Y32:Y46" si="57">E32*$F$86</f>
        <v>0</v>
      </c>
      <c r="Z32" s="81">
        <f t="shared" ref="Z32:Z46" si="58">E32*$F$87</f>
        <v>0</v>
      </c>
      <c r="AA32" s="81">
        <f t="shared" ref="AA32:AA46" si="59">E32*$F$88</f>
        <v>0</v>
      </c>
      <c r="AB32" s="81">
        <f t="shared" ref="AB32:AB46" si="60">E32*$F$89</f>
        <v>0</v>
      </c>
      <c r="AC32" s="81">
        <f t="shared" ref="AC32:AC46" si="61">E32*$F$90</f>
        <v>0</v>
      </c>
      <c r="AD32" s="81">
        <f t="shared" ref="AD32:AD46" si="62">E32*$F$91</f>
        <v>0</v>
      </c>
      <c r="AE32" s="81">
        <f t="shared" ref="AE32:AE46" si="63">E32*$F$92</f>
        <v>0</v>
      </c>
      <c r="AF32" s="81">
        <f t="shared" ref="AF32:AF46" si="64">E32*$F$93</f>
        <v>0</v>
      </c>
      <c r="AG32" s="81">
        <f t="shared" ref="AG32:AG46" si="65">E32*$F$94</f>
        <v>0</v>
      </c>
      <c r="AH32" s="81">
        <f t="shared" ref="AH32:AH46" si="66">E32*$F$95</f>
        <v>0</v>
      </c>
      <c r="AI32" s="81">
        <f t="shared" ref="AI32:AI46" si="67">E32*$F$96</f>
        <v>0</v>
      </c>
      <c r="AJ32" s="81">
        <f t="shared" ref="AJ32:AJ46" si="68">E32*$F$97</f>
        <v>0</v>
      </c>
      <c r="AK32" s="81">
        <f t="shared" ref="AK32:AK46" si="69">E32*$F$98</f>
        <v>0</v>
      </c>
      <c r="AL32" s="81">
        <f t="shared" ref="AL32:AL46" si="70">E32*$F$99</f>
        <v>0</v>
      </c>
      <c r="AM32" s="83">
        <f t="shared" si="37"/>
        <v>0</v>
      </c>
      <c r="AN32" s="98">
        <f t="shared" si="2"/>
        <v>0</v>
      </c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</row>
    <row r="33" spans="1:114" s="101" customFormat="1" ht="30" hidden="1" customHeight="1" x14ac:dyDescent="0.2">
      <c r="A33" s="76" t="s">
        <v>90</v>
      </c>
      <c r="B33" s="92" t="s">
        <v>91</v>
      </c>
      <c r="C33" s="102"/>
      <c r="D33" s="89"/>
      <c r="E33" s="106">
        <v>0</v>
      </c>
      <c r="F33" s="80">
        <f t="shared" si="38"/>
        <v>0</v>
      </c>
      <c r="G33" s="81">
        <f t="shared" si="39"/>
        <v>0</v>
      </c>
      <c r="H33" s="81">
        <f t="shared" si="40"/>
        <v>0</v>
      </c>
      <c r="I33" s="81">
        <f t="shared" si="41"/>
        <v>0</v>
      </c>
      <c r="J33" s="81">
        <f t="shared" si="42"/>
        <v>0</v>
      </c>
      <c r="K33" s="82">
        <f t="shared" si="43"/>
        <v>0</v>
      </c>
      <c r="L33" s="82">
        <f t="shared" si="44"/>
        <v>0</v>
      </c>
      <c r="M33" s="81">
        <f t="shared" si="45"/>
        <v>0</v>
      </c>
      <c r="N33" s="82">
        <f t="shared" si="46"/>
        <v>0</v>
      </c>
      <c r="O33" s="82">
        <f t="shared" si="47"/>
        <v>0</v>
      </c>
      <c r="P33" s="81">
        <f t="shared" si="48"/>
        <v>0</v>
      </c>
      <c r="Q33" s="81">
        <f t="shared" si="49"/>
        <v>0</v>
      </c>
      <c r="R33" s="81">
        <f t="shared" si="50"/>
        <v>0</v>
      </c>
      <c r="S33" s="81">
        <f t="shared" si="51"/>
        <v>0</v>
      </c>
      <c r="T33" s="81">
        <f t="shared" si="52"/>
        <v>0</v>
      </c>
      <c r="U33" s="81">
        <f t="shared" si="53"/>
        <v>0</v>
      </c>
      <c r="V33" s="81">
        <f t="shared" si="54"/>
        <v>0</v>
      </c>
      <c r="W33" s="82">
        <f t="shared" si="55"/>
        <v>0</v>
      </c>
      <c r="X33" s="82">
        <f t="shared" si="56"/>
        <v>0</v>
      </c>
      <c r="Y33" s="81">
        <f t="shared" si="57"/>
        <v>0</v>
      </c>
      <c r="Z33" s="81">
        <f t="shared" si="58"/>
        <v>0</v>
      </c>
      <c r="AA33" s="81">
        <f t="shared" si="59"/>
        <v>0</v>
      </c>
      <c r="AB33" s="81">
        <f t="shared" si="60"/>
        <v>0</v>
      </c>
      <c r="AC33" s="81">
        <f t="shared" si="61"/>
        <v>0</v>
      </c>
      <c r="AD33" s="81">
        <f t="shared" si="62"/>
        <v>0</v>
      </c>
      <c r="AE33" s="81">
        <f t="shared" si="63"/>
        <v>0</v>
      </c>
      <c r="AF33" s="81">
        <f t="shared" si="64"/>
        <v>0</v>
      </c>
      <c r="AG33" s="81">
        <f t="shared" si="65"/>
        <v>0</v>
      </c>
      <c r="AH33" s="81">
        <f t="shared" si="66"/>
        <v>0</v>
      </c>
      <c r="AI33" s="81">
        <f t="shared" si="67"/>
        <v>0</v>
      </c>
      <c r="AJ33" s="81">
        <f t="shared" si="68"/>
        <v>0</v>
      </c>
      <c r="AK33" s="81">
        <f t="shared" si="69"/>
        <v>0</v>
      </c>
      <c r="AL33" s="81">
        <f t="shared" si="70"/>
        <v>0</v>
      </c>
      <c r="AM33" s="83">
        <f t="shared" si="37"/>
        <v>0</v>
      </c>
      <c r="AN33" s="98">
        <f t="shared" si="2"/>
        <v>0</v>
      </c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</row>
    <row r="34" spans="1:114" s="101" customFormat="1" ht="30" customHeight="1" x14ac:dyDescent="0.2">
      <c r="A34" s="76" t="s">
        <v>35</v>
      </c>
      <c r="B34" s="105" t="s">
        <v>36</v>
      </c>
      <c r="C34" s="102" t="s">
        <v>13</v>
      </c>
      <c r="D34" s="89" t="s">
        <v>181</v>
      </c>
      <c r="E34" s="106">
        <v>1500</v>
      </c>
      <c r="F34" s="80">
        <f t="shared" si="38"/>
        <v>750</v>
      </c>
      <c r="G34" s="81">
        <f t="shared" si="39"/>
        <v>0</v>
      </c>
      <c r="H34" s="81">
        <f t="shared" si="40"/>
        <v>0</v>
      </c>
      <c r="I34" s="81">
        <f t="shared" si="41"/>
        <v>0</v>
      </c>
      <c r="J34" s="81">
        <f t="shared" si="42"/>
        <v>0</v>
      </c>
      <c r="K34" s="82">
        <f t="shared" si="43"/>
        <v>0</v>
      </c>
      <c r="L34" s="82">
        <f t="shared" si="44"/>
        <v>0</v>
      </c>
      <c r="M34" s="81">
        <f t="shared" si="45"/>
        <v>0</v>
      </c>
      <c r="N34" s="82">
        <f t="shared" si="46"/>
        <v>0</v>
      </c>
      <c r="O34" s="82">
        <f t="shared" si="47"/>
        <v>583.35</v>
      </c>
      <c r="P34" s="81">
        <f t="shared" si="48"/>
        <v>0</v>
      </c>
      <c r="Q34" s="81">
        <f t="shared" si="49"/>
        <v>0</v>
      </c>
      <c r="R34" s="81">
        <f t="shared" si="50"/>
        <v>0</v>
      </c>
      <c r="S34" s="81">
        <f t="shared" si="51"/>
        <v>0</v>
      </c>
      <c r="T34" s="81">
        <f t="shared" si="52"/>
        <v>0</v>
      </c>
      <c r="U34" s="81">
        <f t="shared" si="53"/>
        <v>0</v>
      </c>
      <c r="V34" s="81">
        <f t="shared" si="54"/>
        <v>166.65</v>
      </c>
      <c r="W34" s="82">
        <f t="shared" si="55"/>
        <v>0</v>
      </c>
      <c r="X34" s="82">
        <f t="shared" si="56"/>
        <v>0</v>
      </c>
      <c r="Y34" s="81">
        <f t="shared" si="57"/>
        <v>0</v>
      </c>
      <c r="Z34" s="81">
        <f t="shared" si="58"/>
        <v>0</v>
      </c>
      <c r="AA34" s="81">
        <f t="shared" si="59"/>
        <v>0</v>
      </c>
      <c r="AB34" s="81">
        <f t="shared" si="60"/>
        <v>0</v>
      </c>
      <c r="AC34" s="81">
        <f t="shared" si="61"/>
        <v>0</v>
      </c>
      <c r="AD34" s="81">
        <f t="shared" si="62"/>
        <v>0</v>
      </c>
      <c r="AE34" s="81">
        <f t="shared" si="63"/>
        <v>0</v>
      </c>
      <c r="AF34" s="81">
        <f t="shared" si="64"/>
        <v>0</v>
      </c>
      <c r="AG34" s="81">
        <f t="shared" si="65"/>
        <v>0</v>
      </c>
      <c r="AH34" s="81">
        <f t="shared" si="66"/>
        <v>0</v>
      </c>
      <c r="AI34" s="81">
        <f t="shared" si="67"/>
        <v>0</v>
      </c>
      <c r="AJ34" s="81">
        <f t="shared" si="68"/>
        <v>0</v>
      </c>
      <c r="AK34" s="81">
        <f t="shared" si="69"/>
        <v>0</v>
      </c>
      <c r="AL34" s="81">
        <f t="shared" si="70"/>
        <v>0</v>
      </c>
      <c r="AM34" s="83">
        <f t="shared" si="37"/>
        <v>1500</v>
      </c>
      <c r="AN34" s="98">
        <f t="shared" si="2"/>
        <v>0</v>
      </c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</row>
    <row r="35" spans="1:114" s="101" customFormat="1" ht="30" customHeight="1" x14ac:dyDescent="0.2">
      <c r="A35" s="76" t="s">
        <v>37</v>
      </c>
      <c r="B35" s="105" t="s">
        <v>36</v>
      </c>
      <c r="C35" s="87" t="s">
        <v>143</v>
      </c>
      <c r="D35" s="89" t="s">
        <v>181</v>
      </c>
      <c r="E35" s="106">
        <v>2500</v>
      </c>
      <c r="F35" s="80">
        <f t="shared" si="38"/>
        <v>1250</v>
      </c>
      <c r="G35" s="81">
        <f t="shared" si="39"/>
        <v>0</v>
      </c>
      <c r="H35" s="81">
        <f t="shared" si="40"/>
        <v>0</v>
      </c>
      <c r="I35" s="81">
        <f t="shared" si="41"/>
        <v>0</v>
      </c>
      <c r="J35" s="81">
        <f t="shared" si="42"/>
        <v>0</v>
      </c>
      <c r="K35" s="82">
        <f t="shared" si="43"/>
        <v>0</v>
      </c>
      <c r="L35" s="82">
        <f t="shared" si="44"/>
        <v>0</v>
      </c>
      <c r="M35" s="81">
        <f t="shared" si="45"/>
        <v>0</v>
      </c>
      <c r="N35" s="82">
        <f t="shared" si="46"/>
        <v>0</v>
      </c>
      <c r="O35" s="82">
        <f t="shared" si="47"/>
        <v>972.25</v>
      </c>
      <c r="P35" s="81">
        <f t="shared" si="48"/>
        <v>0</v>
      </c>
      <c r="Q35" s="81">
        <f t="shared" si="49"/>
        <v>0</v>
      </c>
      <c r="R35" s="81">
        <f t="shared" si="50"/>
        <v>0</v>
      </c>
      <c r="S35" s="81">
        <f t="shared" si="51"/>
        <v>0</v>
      </c>
      <c r="T35" s="81">
        <f t="shared" si="52"/>
        <v>0</v>
      </c>
      <c r="U35" s="81">
        <f t="shared" si="53"/>
        <v>0</v>
      </c>
      <c r="V35" s="81">
        <f t="shared" si="54"/>
        <v>277.75</v>
      </c>
      <c r="W35" s="82">
        <f t="shared" si="55"/>
        <v>0</v>
      </c>
      <c r="X35" s="82">
        <f t="shared" si="56"/>
        <v>0</v>
      </c>
      <c r="Y35" s="81">
        <f t="shared" si="57"/>
        <v>0</v>
      </c>
      <c r="Z35" s="81">
        <f t="shared" si="58"/>
        <v>0</v>
      </c>
      <c r="AA35" s="81">
        <f t="shared" si="59"/>
        <v>0</v>
      </c>
      <c r="AB35" s="81">
        <f t="shared" si="60"/>
        <v>0</v>
      </c>
      <c r="AC35" s="81">
        <f t="shared" si="61"/>
        <v>0</v>
      </c>
      <c r="AD35" s="81">
        <f t="shared" si="62"/>
        <v>0</v>
      </c>
      <c r="AE35" s="81">
        <f t="shared" si="63"/>
        <v>0</v>
      </c>
      <c r="AF35" s="81">
        <f t="shared" si="64"/>
        <v>0</v>
      </c>
      <c r="AG35" s="81">
        <f t="shared" si="65"/>
        <v>0</v>
      </c>
      <c r="AH35" s="81">
        <f t="shared" si="66"/>
        <v>0</v>
      </c>
      <c r="AI35" s="81">
        <f t="shared" si="67"/>
        <v>0</v>
      </c>
      <c r="AJ35" s="81">
        <f t="shared" si="68"/>
        <v>0</v>
      </c>
      <c r="AK35" s="81">
        <f t="shared" si="69"/>
        <v>0</v>
      </c>
      <c r="AL35" s="81">
        <f t="shared" si="70"/>
        <v>0</v>
      </c>
      <c r="AM35" s="83">
        <f t="shared" si="37"/>
        <v>2500</v>
      </c>
      <c r="AN35" s="98">
        <f t="shared" si="2"/>
        <v>0</v>
      </c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</row>
    <row r="36" spans="1:114" s="101" customFormat="1" ht="30" customHeight="1" x14ac:dyDescent="0.2">
      <c r="A36" s="76" t="s">
        <v>10</v>
      </c>
      <c r="B36" s="92" t="s">
        <v>38</v>
      </c>
      <c r="C36" s="102" t="s">
        <v>13</v>
      </c>
      <c r="D36" s="89" t="s">
        <v>181</v>
      </c>
      <c r="E36" s="106">
        <v>100</v>
      </c>
      <c r="F36" s="80">
        <f t="shared" si="38"/>
        <v>50</v>
      </c>
      <c r="G36" s="81">
        <f t="shared" si="39"/>
        <v>0</v>
      </c>
      <c r="H36" s="81">
        <f t="shared" si="40"/>
        <v>0</v>
      </c>
      <c r="I36" s="81">
        <f t="shared" si="41"/>
        <v>0</v>
      </c>
      <c r="J36" s="81">
        <f t="shared" si="42"/>
        <v>0</v>
      </c>
      <c r="K36" s="82">
        <f t="shared" si="43"/>
        <v>0</v>
      </c>
      <c r="L36" s="82">
        <f t="shared" si="44"/>
        <v>0</v>
      </c>
      <c r="M36" s="81">
        <f t="shared" si="45"/>
        <v>0</v>
      </c>
      <c r="N36" s="82">
        <f t="shared" si="46"/>
        <v>0</v>
      </c>
      <c r="O36" s="82">
        <f t="shared" si="47"/>
        <v>38.89</v>
      </c>
      <c r="P36" s="81">
        <f t="shared" si="48"/>
        <v>0</v>
      </c>
      <c r="Q36" s="81">
        <f t="shared" si="49"/>
        <v>0</v>
      </c>
      <c r="R36" s="81">
        <f t="shared" si="50"/>
        <v>0</v>
      </c>
      <c r="S36" s="81">
        <f t="shared" si="51"/>
        <v>0</v>
      </c>
      <c r="T36" s="81">
        <f t="shared" si="52"/>
        <v>0</v>
      </c>
      <c r="U36" s="81">
        <f t="shared" si="53"/>
        <v>0</v>
      </c>
      <c r="V36" s="81">
        <f t="shared" si="54"/>
        <v>11.11</v>
      </c>
      <c r="W36" s="82">
        <f t="shared" si="55"/>
        <v>0</v>
      </c>
      <c r="X36" s="82">
        <f t="shared" si="56"/>
        <v>0</v>
      </c>
      <c r="Y36" s="81">
        <f t="shared" si="57"/>
        <v>0</v>
      </c>
      <c r="Z36" s="81">
        <f t="shared" si="58"/>
        <v>0</v>
      </c>
      <c r="AA36" s="81">
        <f t="shared" si="59"/>
        <v>0</v>
      </c>
      <c r="AB36" s="81">
        <f t="shared" si="60"/>
        <v>0</v>
      </c>
      <c r="AC36" s="81">
        <f t="shared" si="61"/>
        <v>0</v>
      </c>
      <c r="AD36" s="81">
        <f t="shared" si="62"/>
        <v>0</v>
      </c>
      <c r="AE36" s="81">
        <f t="shared" si="63"/>
        <v>0</v>
      </c>
      <c r="AF36" s="81">
        <f t="shared" si="64"/>
        <v>0</v>
      </c>
      <c r="AG36" s="81">
        <f t="shared" si="65"/>
        <v>0</v>
      </c>
      <c r="AH36" s="81">
        <f t="shared" si="66"/>
        <v>0</v>
      </c>
      <c r="AI36" s="81">
        <f t="shared" si="67"/>
        <v>0</v>
      </c>
      <c r="AJ36" s="81">
        <f t="shared" si="68"/>
        <v>0</v>
      </c>
      <c r="AK36" s="81">
        <f t="shared" si="69"/>
        <v>0</v>
      </c>
      <c r="AL36" s="81">
        <f t="shared" si="70"/>
        <v>0</v>
      </c>
      <c r="AM36" s="83">
        <f t="shared" si="37"/>
        <v>100</v>
      </c>
      <c r="AN36" s="98">
        <f t="shared" si="2"/>
        <v>0</v>
      </c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</row>
    <row r="37" spans="1:114" s="101" customFormat="1" ht="30" customHeight="1" x14ac:dyDescent="0.2">
      <c r="A37" s="76" t="s">
        <v>10</v>
      </c>
      <c r="B37" s="92" t="s">
        <v>5</v>
      </c>
      <c r="C37" s="87" t="s">
        <v>143</v>
      </c>
      <c r="D37" s="89" t="s">
        <v>181</v>
      </c>
      <c r="E37" s="106">
        <v>500</v>
      </c>
      <c r="F37" s="80">
        <f t="shared" si="38"/>
        <v>250</v>
      </c>
      <c r="G37" s="81">
        <f t="shared" si="39"/>
        <v>0</v>
      </c>
      <c r="H37" s="81">
        <f t="shared" si="40"/>
        <v>0</v>
      </c>
      <c r="I37" s="81">
        <f t="shared" si="41"/>
        <v>0</v>
      </c>
      <c r="J37" s="81">
        <f t="shared" si="42"/>
        <v>0</v>
      </c>
      <c r="K37" s="82">
        <f t="shared" si="43"/>
        <v>0</v>
      </c>
      <c r="L37" s="82">
        <f t="shared" si="44"/>
        <v>0</v>
      </c>
      <c r="M37" s="81">
        <f t="shared" si="45"/>
        <v>0</v>
      </c>
      <c r="N37" s="82">
        <f t="shared" si="46"/>
        <v>0</v>
      </c>
      <c r="O37" s="82">
        <f t="shared" si="47"/>
        <v>194.45</v>
      </c>
      <c r="P37" s="81">
        <f t="shared" si="48"/>
        <v>0</v>
      </c>
      <c r="Q37" s="81">
        <f t="shared" si="49"/>
        <v>0</v>
      </c>
      <c r="R37" s="81">
        <f t="shared" si="50"/>
        <v>0</v>
      </c>
      <c r="S37" s="81">
        <f t="shared" si="51"/>
        <v>0</v>
      </c>
      <c r="T37" s="81">
        <f t="shared" si="52"/>
        <v>0</v>
      </c>
      <c r="U37" s="81">
        <f t="shared" si="53"/>
        <v>0</v>
      </c>
      <c r="V37" s="81">
        <f t="shared" si="54"/>
        <v>55.55</v>
      </c>
      <c r="W37" s="82">
        <f t="shared" si="55"/>
        <v>0</v>
      </c>
      <c r="X37" s="82">
        <f t="shared" si="56"/>
        <v>0</v>
      </c>
      <c r="Y37" s="81">
        <f t="shared" si="57"/>
        <v>0</v>
      </c>
      <c r="Z37" s="81">
        <f t="shared" si="58"/>
        <v>0</v>
      </c>
      <c r="AA37" s="81">
        <f t="shared" si="59"/>
        <v>0</v>
      </c>
      <c r="AB37" s="81">
        <f t="shared" si="60"/>
        <v>0</v>
      </c>
      <c r="AC37" s="81">
        <f t="shared" si="61"/>
        <v>0</v>
      </c>
      <c r="AD37" s="81">
        <f t="shared" si="62"/>
        <v>0</v>
      </c>
      <c r="AE37" s="81">
        <f t="shared" si="63"/>
        <v>0</v>
      </c>
      <c r="AF37" s="81">
        <f t="shared" si="64"/>
        <v>0</v>
      </c>
      <c r="AG37" s="81">
        <f t="shared" si="65"/>
        <v>0</v>
      </c>
      <c r="AH37" s="81">
        <f t="shared" si="66"/>
        <v>0</v>
      </c>
      <c r="AI37" s="81">
        <f t="shared" si="67"/>
        <v>0</v>
      </c>
      <c r="AJ37" s="81">
        <f t="shared" si="68"/>
        <v>0</v>
      </c>
      <c r="AK37" s="81">
        <f t="shared" si="69"/>
        <v>0</v>
      </c>
      <c r="AL37" s="81">
        <f t="shared" si="70"/>
        <v>0</v>
      </c>
      <c r="AM37" s="83">
        <f t="shared" si="37"/>
        <v>500</v>
      </c>
      <c r="AN37" s="98">
        <f t="shared" si="2"/>
        <v>0</v>
      </c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</row>
    <row r="38" spans="1:114" ht="30" hidden="1" customHeight="1" x14ac:dyDescent="0.2">
      <c r="A38" s="76" t="s">
        <v>39</v>
      </c>
      <c r="B38" s="87" t="s">
        <v>40</v>
      </c>
      <c r="C38" s="87"/>
      <c r="D38" s="89"/>
      <c r="E38" s="106">
        <v>0</v>
      </c>
      <c r="F38" s="80">
        <f t="shared" si="38"/>
        <v>0</v>
      </c>
      <c r="G38" s="81">
        <f t="shared" si="39"/>
        <v>0</v>
      </c>
      <c r="H38" s="81">
        <f t="shared" si="40"/>
        <v>0</v>
      </c>
      <c r="I38" s="81">
        <f t="shared" si="41"/>
        <v>0</v>
      </c>
      <c r="J38" s="81">
        <f t="shared" si="42"/>
        <v>0</v>
      </c>
      <c r="K38" s="82">
        <f t="shared" si="43"/>
        <v>0</v>
      </c>
      <c r="L38" s="82">
        <f t="shared" si="44"/>
        <v>0</v>
      </c>
      <c r="M38" s="81">
        <f t="shared" si="45"/>
        <v>0</v>
      </c>
      <c r="N38" s="82">
        <f t="shared" si="46"/>
        <v>0</v>
      </c>
      <c r="O38" s="82">
        <f t="shared" si="47"/>
        <v>0</v>
      </c>
      <c r="P38" s="81">
        <f t="shared" si="48"/>
        <v>0</v>
      </c>
      <c r="Q38" s="81">
        <f t="shared" si="49"/>
        <v>0</v>
      </c>
      <c r="R38" s="81">
        <f t="shared" si="50"/>
        <v>0</v>
      </c>
      <c r="S38" s="81">
        <f t="shared" si="51"/>
        <v>0</v>
      </c>
      <c r="T38" s="81">
        <f t="shared" si="52"/>
        <v>0</v>
      </c>
      <c r="U38" s="81">
        <f t="shared" si="53"/>
        <v>0</v>
      </c>
      <c r="V38" s="81">
        <f t="shared" si="54"/>
        <v>0</v>
      </c>
      <c r="W38" s="82">
        <f t="shared" si="55"/>
        <v>0</v>
      </c>
      <c r="X38" s="82">
        <f t="shared" si="56"/>
        <v>0</v>
      </c>
      <c r="Y38" s="81">
        <f t="shared" si="57"/>
        <v>0</v>
      </c>
      <c r="Z38" s="81">
        <f t="shared" si="58"/>
        <v>0</v>
      </c>
      <c r="AA38" s="81">
        <f t="shared" si="59"/>
        <v>0</v>
      </c>
      <c r="AB38" s="81">
        <f t="shared" si="60"/>
        <v>0</v>
      </c>
      <c r="AC38" s="81">
        <f t="shared" si="61"/>
        <v>0</v>
      </c>
      <c r="AD38" s="81">
        <f t="shared" si="62"/>
        <v>0</v>
      </c>
      <c r="AE38" s="81">
        <f t="shared" si="63"/>
        <v>0</v>
      </c>
      <c r="AF38" s="81">
        <f t="shared" si="64"/>
        <v>0</v>
      </c>
      <c r="AG38" s="81">
        <f t="shared" si="65"/>
        <v>0</v>
      </c>
      <c r="AH38" s="81">
        <f t="shared" si="66"/>
        <v>0</v>
      </c>
      <c r="AI38" s="81">
        <f t="shared" si="67"/>
        <v>0</v>
      </c>
      <c r="AJ38" s="81">
        <f t="shared" si="68"/>
        <v>0</v>
      </c>
      <c r="AK38" s="81">
        <f t="shared" si="69"/>
        <v>0</v>
      </c>
      <c r="AL38" s="81">
        <f t="shared" si="70"/>
        <v>0</v>
      </c>
      <c r="AM38" s="83">
        <f t="shared" si="37"/>
        <v>0</v>
      </c>
      <c r="AN38" s="98">
        <f t="shared" si="2"/>
        <v>0</v>
      </c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</row>
    <row r="39" spans="1:114" ht="30" hidden="1" customHeight="1" x14ac:dyDescent="0.2">
      <c r="A39" s="76" t="s">
        <v>6</v>
      </c>
      <c r="B39" s="87" t="s">
        <v>41</v>
      </c>
      <c r="C39" s="78"/>
      <c r="D39" s="89"/>
      <c r="E39" s="106">
        <v>0</v>
      </c>
      <c r="F39" s="80">
        <f t="shared" si="38"/>
        <v>0</v>
      </c>
      <c r="G39" s="81">
        <f t="shared" si="39"/>
        <v>0</v>
      </c>
      <c r="H39" s="81">
        <f t="shared" si="40"/>
        <v>0</v>
      </c>
      <c r="I39" s="81">
        <f t="shared" si="41"/>
        <v>0</v>
      </c>
      <c r="J39" s="81">
        <f t="shared" si="42"/>
        <v>0</v>
      </c>
      <c r="K39" s="82">
        <f t="shared" si="43"/>
        <v>0</v>
      </c>
      <c r="L39" s="82">
        <f t="shared" si="44"/>
        <v>0</v>
      </c>
      <c r="M39" s="81">
        <f t="shared" si="45"/>
        <v>0</v>
      </c>
      <c r="N39" s="82">
        <f t="shared" si="46"/>
        <v>0</v>
      </c>
      <c r="O39" s="82">
        <f t="shared" si="47"/>
        <v>0</v>
      </c>
      <c r="P39" s="81">
        <f t="shared" si="48"/>
        <v>0</v>
      </c>
      <c r="Q39" s="81">
        <f t="shared" si="49"/>
        <v>0</v>
      </c>
      <c r="R39" s="81">
        <f t="shared" si="50"/>
        <v>0</v>
      </c>
      <c r="S39" s="81">
        <f t="shared" si="51"/>
        <v>0</v>
      </c>
      <c r="T39" s="81">
        <f t="shared" si="52"/>
        <v>0</v>
      </c>
      <c r="U39" s="81">
        <f t="shared" si="53"/>
        <v>0</v>
      </c>
      <c r="V39" s="81">
        <f t="shared" si="54"/>
        <v>0</v>
      </c>
      <c r="W39" s="82">
        <f t="shared" si="55"/>
        <v>0</v>
      </c>
      <c r="X39" s="82">
        <f t="shared" si="56"/>
        <v>0</v>
      </c>
      <c r="Y39" s="81">
        <f t="shared" si="57"/>
        <v>0</v>
      </c>
      <c r="Z39" s="81">
        <f t="shared" si="58"/>
        <v>0</v>
      </c>
      <c r="AA39" s="81">
        <f t="shared" si="59"/>
        <v>0</v>
      </c>
      <c r="AB39" s="81">
        <f t="shared" si="60"/>
        <v>0</v>
      </c>
      <c r="AC39" s="81">
        <f t="shared" si="61"/>
        <v>0</v>
      </c>
      <c r="AD39" s="81">
        <f t="shared" si="62"/>
        <v>0</v>
      </c>
      <c r="AE39" s="81">
        <f t="shared" si="63"/>
        <v>0</v>
      </c>
      <c r="AF39" s="81">
        <f t="shared" si="64"/>
        <v>0</v>
      </c>
      <c r="AG39" s="81">
        <f t="shared" si="65"/>
        <v>0</v>
      </c>
      <c r="AH39" s="81">
        <f t="shared" si="66"/>
        <v>0</v>
      </c>
      <c r="AI39" s="81">
        <f t="shared" si="67"/>
        <v>0</v>
      </c>
      <c r="AJ39" s="81">
        <f t="shared" si="68"/>
        <v>0</v>
      </c>
      <c r="AK39" s="81">
        <f t="shared" si="69"/>
        <v>0</v>
      </c>
      <c r="AL39" s="81">
        <f t="shared" si="70"/>
        <v>0</v>
      </c>
      <c r="AM39" s="83">
        <f t="shared" si="37"/>
        <v>0</v>
      </c>
      <c r="AN39" s="98">
        <f t="shared" si="2"/>
        <v>0</v>
      </c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</row>
    <row r="40" spans="1:114" ht="30" customHeight="1" x14ac:dyDescent="0.2">
      <c r="A40" s="76" t="s">
        <v>92</v>
      </c>
      <c r="B40" s="87" t="s">
        <v>93</v>
      </c>
      <c r="C40" s="78" t="s">
        <v>143</v>
      </c>
      <c r="D40" s="89" t="s">
        <v>181</v>
      </c>
      <c r="E40" s="106">
        <v>2900</v>
      </c>
      <c r="F40" s="80">
        <f t="shared" si="38"/>
        <v>1450</v>
      </c>
      <c r="G40" s="81">
        <f t="shared" si="39"/>
        <v>0</v>
      </c>
      <c r="H40" s="81">
        <f t="shared" si="40"/>
        <v>0</v>
      </c>
      <c r="I40" s="81">
        <f t="shared" si="41"/>
        <v>0</v>
      </c>
      <c r="J40" s="81">
        <f t="shared" si="42"/>
        <v>0</v>
      </c>
      <c r="K40" s="82">
        <f t="shared" si="43"/>
        <v>0</v>
      </c>
      <c r="L40" s="82">
        <f t="shared" si="44"/>
        <v>0</v>
      </c>
      <c r="M40" s="81">
        <f t="shared" si="45"/>
        <v>0</v>
      </c>
      <c r="N40" s="82">
        <f t="shared" si="46"/>
        <v>0</v>
      </c>
      <c r="O40" s="82">
        <f t="shared" si="47"/>
        <v>1127.81</v>
      </c>
      <c r="P40" s="81">
        <f t="shared" si="48"/>
        <v>0</v>
      </c>
      <c r="Q40" s="81">
        <f t="shared" si="49"/>
        <v>0</v>
      </c>
      <c r="R40" s="81">
        <f t="shared" si="50"/>
        <v>0</v>
      </c>
      <c r="S40" s="81">
        <f t="shared" si="51"/>
        <v>0</v>
      </c>
      <c r="T40" s="81">
        <f t="shared" si="52"/>
        <v>0</v>
      </c>
      <c r="U40" s="81">
        <f t="shared" si="53"/>
        <v>0</v>
      </c>
      <c r="V40" s="81">
        <f t="shared" si="54"/>
        <v>322.19</v>
      </c>
      <c r="W40" s="82">
        <f t="shared" si="55"/>
        <v>0</v>
      </c>
      <c r="X40" s="82">
        <f t="shared" si="56"/>
        <v>0</v>
      </c>
      <c r="Y40" s="81">
        <f t="shared" si="57"/>
        <v>0</v>
      </c>
      <c r="Z40" s="81">
        <f t="shared" si="58"/>
        <v>0</v>
      </c>
      <c r="AA40" s="81">
        <f t="shared" si="59"/>
        <v>0</v>
      </c>
      <c r="AB40" s="81">
        <f t="shared" si="60"/>
        <v>0</v>
      </c>
      <c r="AC40" s="81">
        <f t="shared" si="61"/>
        <v>0</v>
      </c>
      <c r="AD40" s="81">
        <f t="shared" si="62"/>
        <v>0</v>
      </c>
      <c r="AE40" s="81">
        <f t="shared" si="63"/>
        <v>0</v>
      </c>
      <c r="AF40" s="81">
        <f t="shared" si="64"/>
        <v>0</v>
      </c>
      <c r="AG40" s="81">
        <f t="shared" si="65"/>
        <v>0</v>
      </c>
      <c r="AH40" s="81">
        <f t="shared" si="66"/>
        <v>0</v>
      </c>
      <c r="AI40" s="81">
        <f t="shared" si="67"/>
        <v>0</v>
      </c>
      <c r="AJ40" s="81">
        <f t="shared" si="68"/>
        <v>0</v>
      </c>
      <c r="AK40" s="81">
        <f t="shared" si="69"/>
        <v>0</v>
      </c>
      <c r="AL40" s="81">
        <f t="shared" si="70"/>
        <v>0</v>
      </c>
      <c r="AM40" s="83">
        <f t="shared" si="37"/>
        <v>2900</v>
      </c>
      <c r="AN40" s="98">
        <f t="shared" si="2"/>
        <v>0</v>
      </c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</row>
    <row r="41" spans="1:114" ht="30" customHeight="1" x14ac:dyDescent="0.2">
      <c r="A41" s="76" t="s">
        <v>94</v>
      </c>
      <c r="B41" s="87" t="s">
        <v>95</v>
      </c>
      <c r="C41" s="78" t="s">
        <v>143</v>
      </c>
      <c r="D41" s="89" t="s">
        <v>181</v>
      </c>
      <c r="E41" s="106">
        <v>500</v>
      </c>
      <c r="F41" s="80">
        <f t="shared" si="38"/>
        <v>250</v>
      </c>
      <c r="G41" s="81">
        <f t="shared" si="39"/>
        <v>0</v>
      </c>
      <c r="H41" s="81">
        <f t="shared" si="40"/>
        <v>0</v>
      </c>
      <c r="I41" s="81">
        <f t="shared" si="41"/>
        <v>0</v>
      </c>
      <c r="J41" s="81">
        <f t="shared" si="42"/>
        <v>0</v>
      </c>
      <c r="K41" s="82">
        <f t="shared" si="43"/>
        <v>0</v>
      </c>
      <c r="L41" s="82">
        <f t="shared" si="44"/>
        <v>0</v>
      </c>
      <c r="M41" s="81">
        <f t="shared" si="45"/>
        <v>0</v>
      </c>
      <c r="N41" s="82">
        <f t="shared" si="46"/>
        <v>0</v>
      </c>
      <c r="O41" s="82">
        <f t="shared" si="47"/>
        <v>194.45</v>
      </c>
      <c r="P41" s="81">
        <f t="shared" si="48"/>
        <v>0</v>
      </c>
      <c r="Q41" s="81">
        <f t="shared" si="49"/>
        <v>0</v>
      </c>
      <c r="R41" s="81">
        <f t="shared" si="50"/>
        <v>0</v>
      </c>
      <c r="S41" s="81">
        <f t="shared" si="51"/>
        <v>0</v>
      </c>
      <c r="T41" s="81">
        <f t="shared" si="52"/>
        <v>0</v>
      </c>
      <c r="U41" s="81">
        <f t="shared" si="53"/>
        <v>0</v>
      </c>
      <c r="V41" s="81">
        <f t="shared" si="54"/>
        <v>55.55</v>
      </c>
      <c r="W41" s="82">
        <f t="shared" si="55"/>
        <v>0</v>
      </c>
      <c r="X41" s="82">
        <f t="shared" si="56"/>
        <v>0</v>
      </c>
      <c r="Y41" s="81">
        <f t="shared" si="57"/>
        <v>0</v>
      </c>
      <c r="Z41" s="81">
        <f t="shared" si="58"/>
        <v>0</v>
      </c>
      <c r="AA41" s="81">
        <f t="shared" si="59"/>
        <v>0</v>
      </c>
      <c r="AB41" s="81">
        <f t="shared" si="60"/>
        <v>0</v>
      </c>
      <c r="AC41" s="81">
        <f t="shared" si="61"/>
        <v>0</v>
      </c>
      <c r="AD41" s="81">
        <f t="shared" si="62"/>
        <v>0</v>
      </c>
      <c r="AE41" s="81">
        <f t="shared" si="63"/>
        <v>0</v>
      </c>
      <c r="AF41" s="81">
        <f t="shared" si="64"/>
        <v>0</v>
      </c>
      <c r="AG41" s="81">
        <f t="shared" si="65"/>
        <v>0</v>
      </c>
      <c r="AH41" s="81">
        <f t="shared" si="66"/>
        <v>0</v>
      </c>
      <c r="AI41" s="81">
        <f t="shared" si="67"/>
        <v>0</v>
      </c>
      <c r="AJ41" s="81">
        <f t="shared" si="68"/>
        <v>0</v>
      </c>
      <c r="AK41" s="81">
        <f t="shared" si="69"/>
        <v>0</v>
      </c>
      <c r="AL41" s="81">
        <f t="shared" si="70"/>
        <v>0</v>
      </c>
      <c r="AM41" s="83">
        <f t="shared" si="37"/>
        <v>500</v>
      </c>
      <c r="AN41" s="98">
        <f t="shared" si="2"/>
        <v>0</v>
      </c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</row>
    <row r="42" spans="1:114" ht="30" hidden="1" customHeight="1" x14ac:dyDescent="0.2">
      <c r="A42" s="76" t="s">
        <v>53</v>
      </c>
      <c r="B42" s="87" t="s">
        <v>54</v>
      </c>
      <c r="C42" s="87"/>
      <c r="D42" s="89"/>
      <c r="E42" s="106">
        <v>0</v>
      </c>
      <c r="F42" s="80">
        <f t="shared" si="38"/>
        <v>0</v>
      </c>
      <c r="G42" s="81">
        <f t="shared" si="39"/>
        <v>0</v>
      </c>
      <c r="H42" s="81">
        <f t="shared" si="40"/>
        <v>0</v>
      </c>
      <c r="I42" s="81">
        <f t="shared" si="41"/>
        <v>0</v>
      </c>
      <c r="J42" s="81">
        <f t="shared" si="42"/>
        <v>0</v>
      </c>
      <c r="K42" s="82">
        <f t="shared" si="43"/>
        <v>0</v>
      </c>
      <c r="L42" s="82">
        <f t="shared" si="44"/>
        <v>0</v>
      </c>
      <c r="M42" s="81">
        <f t="shared" si="45"/>
        <v>0</v>
      </c>
      <c r="N42" s="82">
        <f t="shared" si="46"/>
        <v>0</v>
      </c>
      <c r="O42" s="82">
        <f t="shared" si="47"/>
        <v>0</v>
      </c>
      <c r="P42" s="81">
        <f t="shared" si="48"/>
        <v>0</v>
      </c>
      <c r="Q42" s="81">
        <f t="shared" si="49"/>
        <v>0</v>
      </c>
      <c r="R42" s="81">
        <f t="shared" si="50"/>
        <v>0</v>
      </c>
      <c r="S42" s="81">
        <f t="shared" si="51"/>
        <v>0</v>
      </c>
      <c r="T42" s="81">
        <f t="shared" si="52"/>
        <v>0</v>
      </c>
      <c r="U42" s="81">
        <f t="shared" si="53"/>
        <v>0</v>
      </c>
      <c r="V42" s="81">
        <f t="shared" si="54"/>
        <v>0</v>
      </c>
      <c r="W42" s="82">
        <f t="shared" si="55"/>
        <v>0</v>
      </c>
      <c r="X42" s="82">
        <f t="shared" si="56"/>
        <v>0</v>
      </c>
      <c r="Y42" s="81">
        <f t="shared" si="57"/>
        <v>0</v>
      </c>
      <c r="Z42" s="81">
        <f t="shared" si="58"/>
        <v>0</v>
      </c>
      <c r="AA42" s="81">
        <f t="shared" si="59"/>
        <v>0</v>
      </c>
      <c r="AB42" s="81">
        <f t="shared" si="60"/>
        <v>0</v>
      </c>
      <c r="AC42" s="81">
        <f t="shared" si="61"/>
        <v>0</v>
      </c>
      <c r="AD42" s="81">
        <f t="shared" si="62"/>
        <v>0</v>
      </c>
      <c r="AE42" s="81">
        <f t="shared" si="63"/>
        <v>0</v>
      </c>
      <c r="AF42" s="81">
        <f t="shared" si="64"/>
        <v>0</v>
      </c>
      <c r="AG42" s="81">
        <f t="shared" si="65"/>
        <v>0</v>
      </c>
      <c r="AH42" s="81">
        <f t="shared" si="66"/>
        <v>0</v>
      </c>
      <c r="AI42" s="81">
        <f t="shared" si="67"/>
        <v>0</v>
      </c>
      <c r="AJ42" s="81">
        <f t="shared" si="68"/>
        <v>0</v>
      </c>
      <c r="AK42" s="81">
        <f t="shared" si="69"/>
        <v>0</v>
      </c>
      <c r="AL42" s="81">
        <f t="shared" si="70"/>
        <v>0</v>
      </c>
      <c r="AM42" s="83">
        <f t="shared" si="37"/>
        <v>0</v>
      </c>
      <c r="AN42" s="98">
        <f t="shared" si="2"/>
        <v>0</v>
      </c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</row>
    <row r="43" spans="1:114" ht="30" hidden="1" customHeight="1" x14ac:dyDescent="0.2">
      <c r="A43" s="76"/>
      <c r="B43" s="87"/>
      <c r="C43" s="87"/>
      <c r="D43" s="89"/>
      <c r="E43" s="106"/>
      <c r="F43" s="80">
        <f t="shared" si="38"/>
        <v>0</v>
      </c>
      <c r="G43" s="81">
        <f t="shared" si="39"/>
        <v>0</v>
      </c>
      <c r="H43" s="81">
        <f t="shared" si="40"/>
        <v>0</v>
      </c>
      <c r="I43" s="81">
        <f t="shared" si="41"/>
        <v>0</v>
      </c>
      <c r="J43" s="81">
        <f t="shared" si="42"/>
        <v>0</v>
      </c>
      <c r="K43" s="82">
        <f t="shared" si="43"/>
        <v>0</v>
      </c>
      <c r="L43" s="82">
        <f t="shared" si="44"/>
        <v>0</v>
      </c>
      <c r="M43" s="81">
        <f t="shared" si="45"/>
        <v>0</v>
      </c>
      <c r="N43" s="82">
        <f t="shared" si="46"/>
        <v>0</v>
      </c>
      <c r="O43" s="82">
        <f t="shared" si="47"/>
        <v>0</v>
      </c>
      <c r="P43" s="81">
        <f t="shared" si="48"/>
        <v>0</v>
      </c>
      <c r="Q43" s="81">
        <f t="shared" si="49"/>
        <v>0</v>
      </c>
      <c r="R43" s="81">
        <f t="shared" si="50"/>
        <v>0</v>
      </c>
      <c r="S43" s="81">
        <f t="shared" si="51"/>
        <v>0</v>
      </c>
      <c r="T43" s="81">
        <f t="shared" si="52"/>
        <v>0</v>
      </c>
      <c r="U43" s="81">
        <f t="shared" si="53"/>
        <v>0</v>
      </c>
      <c r="V43" s="81">
        <f t="shared" si="54"/>
        <v>0</v>
      </c>
      <c r="W43" s="82">
        <f t="shared" si="55"/>
        <v>0</v>
      </c>
      <c r="X43" s="82">
        <f t="shared" si="56"/>
        <v>0</v>
      </c>
      <c r="Y43" s="81">
        <f t="shared" si="57"/>
        <v>0</v>
      </c>
      <c r="Z43" s="81">
        <f t="shared" si="58"/>
        <v>0</v>
      </c>
      <c r="AA43" s="81">
        <f t="shared" si="59"/>
        <v>0</v>
      </c>
      <c r="AB43" s="81">
        <f t="shared" si="60"/>
        <v>0</v>
      </c>
      <c r="AC43" s="81">
        <f t="shared" si="61"/>
        <v>0</v>
      </c>
      <c r="AD43" s="81">
        <f t="shared" si="62"/>
        <v>0</v>
      </c>
      <c r="AE43" s="81">
        <f t="shared" si="63"/>
        <v>0</v>
      </c>
      <c r="AF43" s="81">
        <f t="shared" si="64"/>
        <v>0</v>
      </c>
      <c r="AG43" s="81">
        <f t="shared" si="65"/>
        <v>0</v>
      </c>
      <c r="AH43" s="81">
        <f t="shared" si="66"/>
        <v>0</v>
      </c>
      <c r="AI43" s="81">
        <f t="shared" si="67"/>
        <v>0</v>
      </c>
      <c r="AJ43" s="81">
        <f t="shared" si="68"/>
        <v>0</v>
      </c>
      <c r="AK43" s="81">
        <f t="shared" si="69"/>
        <v>0</v>
      </c>
      <c r="AL43" s="81">
        <f t="shared" si="70"/>
        <v>0</v>
      </c>
      <c r="AM43" s="83">
        <f t="shared" si="37"/>
        <v>0</v>
      </c>
      <c r="AN43" s="98">
        <f t="shared" si="2"/>
        <v>0</v>
      </c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</row>
    <row r="44" spans="1:114" ht="30" hidden="1" customHeight="1" x14ac:dyDescent="0.2">
      <c r="A44" s="76"/>
      <c r="B44" s="87"/>
      <c r="C44" s="87"/>
      <c r="D44" s="89"/>
      <c r="E44" s="106"/>
      <c r="F44" s="80">
        <f t="shared" si="38"/>
        <v>0</v>
      </c>
      <c r="G44" s="81">
        <f t="shared" si="39"/>
        <v>0</v>
      </c>
      <c r="H44" s="81">
        <f t="shared" si="40"/>
        <v>0</v>
      </c>
      <c r="I44" s="81">
        <f t="shared" si="41"/>
        <v>0</v>
      </c>
      <c r="J44" s="81">
        <f t="shared" si="42"/>
        <v>0</v>
      </c>
      <c r="K44" s="82">
        <f t="shared" si="43"/>
        <v>0</v>
      </c>
      <c r="L44" s="82">
        <f t="shared" si="44"/>
        <v>0</v>
      </c>
      <c r="M44" s="81">
        <f t="shared" si="45"/>
        <v>0</v>
      </c>
      <c r="N44" s="82">
        <f t="shared" si="46"/>
        <v>0</v>
      </c>
      <c r="O44" s="82">
        <f t="shared" si="47"/>
        <v>0</v>
      </c>
      <c r="P44" s="81">
        <f t="shared" si="48"/>
        <v>0</v>
      </c>
      <c r="Q44" s="81">
        <f t="shared" si="49"/>
        <v>0</v>
      </c>
      <c r="R44" s="81">
        <f t="shared" si="50"/>
        <v>0</v>
      </c>
      <c r="S44" s="81">
        <f t="shared" si="51"/>
        <v>0</v>
      </c>
      <c r="T44" s="81">
        <f t="shared" si="52"/>
        <v>0</v>
      </c>
      <c r="U44" s="81">
        <f t="shared" si="53"/>
        <v>0</v>
      </c>
      <c r="V44" s="81">
        <f t="shared" si="54"/>
        <v>0</v>
      </c>
      <c r="W44" s="82">
        <f t="shared" si="55"/>
        <v>0</v>
      </c>
      <c r="X44" s="82">
        <f t="shared" si="56"/>
        <v>0</v>
      </c>
      <c r="Y44" s="81">
        <f t="shared" si="57"/>
        <v>0</v>
      </c>
      <c r="Z44" s="81">
        <f t="shared" si="58"/>
        <v>0</v>
      </c>
      <c r="AA44" s="81">
        <f t="shared" si="59"/>
        <v>0</v>
      </c>
      <c r="AB44" s="81">
        <f t="shared" si="60"/>
        <v>0</v>
      </c>
      <c r="AC44" s="81">
        <f t="shared" si="61"/>
        <v>0</v>
      </c>
      <c r="AD44" s="81">
        <f t="shared" si="62"/>
        <v>0</v>
      </c>
      <c r="AE44" s="81">
        <f t="shared" si="63"/>
        <v>0</v>
      </c>
      <c r="AF44" s="81">
        <f t="shared" si="64"/>
        <v>0</v>
      </c>
      <c r="AG44" s="81">
        <f t="shared" si="65"/>
        <v>0</v>
      </c>
      <c r="AH44" s="81">
        <f t="shared" si="66"/>
        <v>0</v>
      </c>
      <c r="AI44" s="81">
        <f t="shared" si="67"/>
        <v>0</v>
      </c>
      <c r="AJ44" s="81">
        <f t="shared" si="68"/>
        <v>0</v>
      </c>
      <c r="AK44" s="81">
        <f t="shared" si="69"/>
        <v>0</v>
      </c>
      <c r="AL44" s="81">
        <f t="shared" si="70"/>
        <v>0</v>
      </c>
      <c r="AM44" s="83">
        <f t="shared" si="37"/>
        <v>0</v>
      </c>
      <c r="AN44" s="98">
        <f t="shared" si="2"/>
        <v>0</v>
      </c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</row>
    <row r="45" spans="1:114" ht="30" hidden="1" customHeight="1" x14ac:dyDescent="0.2">
      <c r="A45" s="76"/>
      <c r="B45" s="87"/>
      <c r="C45" s="87"/>
      <c r="D45" s="89"/>
      <c r="E45" s="106"/>
      <c r="F45" s="80">
        <f t="shared" si="38"/>
        <v>0</v>
      </c>
      <c r="G45" s="81">
        <f t="shared" si="39"/>
        <v>0</v>
      </c>
      <c r="H45" s="81">
        <f t="shared" si="40"/>
        <v>0</v>
      </c>
      <c r="I45" s="81">
        <f t="shared" si="41"/>
        <v>0</v>
      </c>
      <c r="J45" s="81">
        <f t="shared" si="42"/>
        <v>0</v>
      </c>
      <c r="K45" s="82">
        <f t="shared" si="43"/>
        <v>0</v>
      </c>
      <c r="L45" s="82">
        <f t="shared" si="44"/>
        <v>0</v>
      </c>
      <c r="M45" s="81">
        <f t="shared" si="45"/>
        <v>0</v>
      </c>
      <c r="N45" s="82">
        <f t="shared" si="46"/>
        <v>0</v>
      </c>
      <c r="O45" s="82">
        <f t="shared" si="47"/>
        <v>0</v>
      </c>
      <c r="P45" s="81">
        <f t="shared" si="48"/>
        <v>0</v>
      </c>
      <c r="Q45" s="81">
        <f t="shared" si="49"/>
        <v>0</v>
      </c>
      <c r="R45" s="81">
        <f t="shared" si="50"/>
        <v>0</v>
      </c>
      <c r="S45" s="81">
        <f t="shared" si="51"/>
        <v>0</v>
      </c>
      <c r="T45" s="81">
        <f t="shared" si="52"/>
        <v>0</v>
      </c>
      <c r="U45" s="81">
        <f t="shared" si="53"/>
        <v>0</v>
      </c>
      <c r="V45" s="81">
        <f t="shared" si="54"/>
        <v>0</v>
      </c>
      <c r="W45" s="82">
        <f t="shared" si="55"/>
        <v>0</v>
      </c>
      <c r="X45" s="82">
        <f t="shared" si="56"/>
        <v>0</v>
      </c>
      <c r="Y45" s="81">
        <f t="shared" si="57"/>
        <v>0</v>
      </c>
      <c r="Z45" s="81">
        <f t="shared" si="58"/>
        <v>0</v>
      </c>
      <c r="AA45" s="81">
        <f t="shared" si="59"/>
        <v>0</v>
      </c>
      <c r="AB45" s="81">
        <f t="shared" si="60"/>
        <v>0</v>
      </c>
      <c r="AC45" s="81">
        <f t="shared" si="61"/>
        <v>0</v>
      </c>
      <c r="AD45" s="81">
        <f t="shared" si="62"/>
        <v>0</v>
      </c>
      <c r="AE45" s="81">
        <f t="shared" si="63"/>
        <v>0</v>
      </c>
      <c r="AF45" s="81">
        <f t="shared" si="64"/>
        <v>0</v>
      </c>
      <c r="AG45" s="81">
        <f t="shared" si="65"/>
        <v>0</v>
      </c>
      <c r="AH45" s="81">
        <f t="shared" si="66"/>
        <v>0</v>
      </c>
      <c r="AI45" s="81">
        <f t="shared" si="67"/>
        <v>0</v>
      </c>
      <c r="AJ45" s="81">
        <f t="shared" si="68"/>
        <v>0</v>
      </c>
      <c r="AK45" s="81">
        <f t="shared" si="69"/>
        <v>0</v>
      </c>
      <c r="AL45" s="81">
        <f t="shared" si="70"/>
        <v>0</v>
      </c>
      <c r="AM45" s="83">
        <f t="shared" si="37"/>
        <v>0</v>
      </c>
      <c r="AN45" s="98">
        <f t="shared" si="2"/>
        <v>0</v>
      </c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</row>
    <row r="46" spans="1:114" ht="30" hidden="1" customHeight="1" x14ac:dyDescent="0.2">
      <c r="A46" s="76"/>
      <c r="B46" s="87"/>
      <c r="C46" s="87"/>
      <c r="D46" s="89"/>
      <c r="E46" s="106"/>
      <c r="F46" s="80">
        <f t="shared" si="38"/>
        <v>0</v>
      </c>
      <c r="G46" s="81">
        <f t="shared" si="39"/>
        <v>0</v>
      </c>
      <c r="H46" s="81">
        <f t="shared" si="40"/>
        <v>0</v>
      </c>
      <c r="I46" s="81">
        <f t="shared" si="41"/>
        <v>0</v>
      </c>
      <c r="J46" s="81">
        <f t="shared" si="42"/>
        <v>0</v>
      </c>
      <c r="K46" s="82">
        <f t="shared" si="43"/>
        <v>0</v>
      </c>
      <c r="L46" s="82">
        <f t="shared" si="44"/>
        <v>0</v>
      </c>
      <c r="M46" s="81">
        <f t="shared" si="45"/>
        <v>0</v>
      </c>
      <c r="N46" s="82">
        <f t="shared" si="46"/>
        <v>0</v>
      </c>
      <c r="O46" s="82">
        <f t="shared" si="47"/>
        <v>0</v>
      </c>
      <c r="P46" s="81">
        <f t="shared" si="48"/>
        <v>0</v>
      </c>
      <c r="Q46" s="81">
        <f t="shared" si="49"/>
        <v>0</v>
      </c>
      <c r="R46" s="81">
        <f t="shared" si="50"/>
        <v>0</v>
      </c>
      <c r="S46" s="81">
        <f t="shared" si="51"/>
        <v>0</v>
      </c>
      <c r="T46" s="81">
        <f t="shared" si="52"/>
        <v>0</v>
      </c>
      <c r="U46" s="81">
        <f t="shared" si="53"/>
        <v>0</v>
      </c>
      <c r="V46" s="81">
        <f t="shared" si="54"/>
        <v>0</v>
      </c>
      <c r="W46" s="82">
        <f t="shared" si="55"/>
        <v>0</v>
      </c>
      <c r="X46" s="82">
        <f t="shared" si="56"/>
        <v>0</v>
      </c>
      <c r="Y46" s="81">
        <f t="shared" si="57"/>
        <v>0</v>
      </c>
      <c r="Z46" s="81">
        <f t="shared" si="58"/>
        <v>0</v>
      </c>
      <c r="AA46" s="81">
        <f t="shared" si="59"/>
        <v>0</v>
      </c>
      <c r="AB46" s="81">
        <f t="shared" si="60"/>
        <v>0</v>
      </c>
      <c r="AC46" s="81">
        <f t="shared" si="61"/>
        <v>0</v>
      </c>
      <c r="AD46" s="81">
        <f t="shared" si="62"/>
        <v>0</v>
      </c>
      <c r="AE46" s="81">
        <f t="shared" si="63"/>
        <v>0</v>
      </c>
      <c r="AF46" s="81">
        <f t="shared" si="64"/>
        <v>0</v>
      </c>
      <c r="AG46" s="81">
        <f t="shared" si="65"/>
        <v>0</v>
      </c>
      <c r="AH46" s="81">
        <f t="shared" si="66"/>
        <v>0</v>
      </c>
      <c r="AI46" s="81">
        <f t="shared" si="67"/>
        <v>0</v>
      </c>
      <c r="AJ46" s="81">
        <f t="shared" si="68"/>
        <v>0</v>
      </c>
      <c r="AK46" s="81">
        <f t="shared" si="69"/>
        <v>0</v>
      </c>
      <c r="AL46" s="81">
        <f t="shared" si="70"/>
        <v>0</v>
      </c>
      <c r="AM46" s="83">
        <f t="shared" si="37"/>
        <v>0</v>
      </c>
      <c r="AN46" s="98">
        <f t="shared" si="2"/>
        <v>0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</row>
    <row r="47" spans="1:114" ht="16.149999999999999" customHeight="1" x14ac:dyDescent="0.2">
      <c r="A47" s="107" t="s">
        <v>45</v>
      </c>
      <c r="B47" s="108"/>
      <c r="C47" s="109"/>
      <c r="D47" s="109"/>
      <c r="E47" s="110">
        <f>E13+E21</f>
        <v>91269</v>
      </c>
      <c r="F47" s="110">
        <f t="shared" ref="F47:AM47" si="71">F13+F21</f>
        <v>37335.870000000003</v>
      </c>
      <c r="G47" s="110">
        <f t="shared" si="71"/>
        <v>0</v>
      </c>
      <c r="H47" s="110">
        <f t="shared" si="71"/>
        <v>2600</v>
      </c>
      <c r="I47" s="110">
        <f t="shared" si="71"/>
        <v>0</v>
      </c>
      <c r="J47" s="110">
        <f t="shared" si="71"/>
        <v>797</v>
      </c>
      <c r="K47" s="110">
        <f t="shared" si="71"/>
        <v>0</v>
      </c>
      <c r="L47" s="110">
        <f t="shared" si="71"/>
        <v>0</v>
      </c>
      <c r="M47" s="110">
        <f t="shared" si="71"/>
        <v>0</v>
      </c>
      <c r="N47" s="110">
        <f t="shared" si="71"/>
        <v>0</v>
      </c>
      <c r="O47" s="110">
        <f t="shared" si="71"/>
        <v>29039.83</v>
      </c>
      <c r="P47" s="110">
        <f t="shared" si="71"/>
        <v>0</v>
      </c>
      <c r="Q47" s="110">
        <f t="shared" si="71"/>
        <v>333</v>
      </c>
      <c r="R47" s="110">
        <f t="shared" si="71"/>
        <v>500</v>
      </c>
      <c r="S47" s="110">
        <f t="shared" si="71"/>
        <v>10564.26</v>
      </c>
      <c r="T47" s="110">
        <f t="shared" si="71"/>
        <v>0</v>
      </c>
      <c r="U47" s="110">
        <f t="shared" si="71"/>
        <v>1803.01</v>
      </c>
      <c r="V47" s="110">
        <f t="shared" si="71"/>
        <v>8296.0300000000007</v>
      </c>
      <c r="W47" s="110">
        <f t="shared" si="71"/>
        <v>0</v>
      </c>
      <c r="X47" s="110">
        <f t="shared" si="71"/>
        <v>0</v>
      </c>
      <c r="Y47" s="110">
        <f t="shared" si="71"/>
        <v>0</v>
      </c>
      <c r="Z47" s="110">
        <f t="shared" si="71"/>
        <v>0</v>
      </c>
      <c r="AA47" s="110">
        <f t="shared" si="71"/>
        <v>0</v>
      </c>
      <c r="AB47" s="110">
        <f t="shared" si="71"/>
        <v>0</v>
      </c>
      <c r="AC47" s="110">
        <f t="shared" si="71"/>
        <v>0</v>
      </c>
      <c r="AD47" s="110">
        <f t="shared" si="71"/>
        <v>0</v>
      </c>
      <c r="AE47" s="110">
        <f t="shared" si="71"/>
        <v>0</v>
      </c>
      <c r="AF47" s="110">
        <f t="shared" si="71"/>
        <v>0</v>
      </c>
      <c r="AG47" s="110">
        <f t="shared" si="71"/>
        <v>0</v>
      </c>
      <c r="AH47" s="110">
        <f t="shared" si="71"/>
        <v>0</v>
      </c>
      <c r="AI47" s="110">
        <f t="shared" si="71"/>
        <v>0</v>
      </c>
      <c r="AJ47" s="110">
        <f t="shared" si="71"/>
        <v>0</v>
      </c>
      <c r="AK47" s="110">
        <f t="shared" si="71"/>
        <v>0</v>
      </c>
      <c r="AL47" s="110">
        <f t="shared" si="71"/>
        <v>0</v>
      </c>
      <c r="AM47" s="111">
        <f t="shared" si="71"/>
        <v>91269</v>
      </c>
      <c r="AN47" s="98">
        <f t="shared" si="2"/>
        <v>0</v>
      </c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</row>
    <row r="48" spans="1:114" s="123" customFormat="1" ht="8.4499999999999993" customHeight="1" x14ac:dyDescent="0.2">
      <c r="A48" s="112"/>
      <c r="B48" s="113"/>
      <c r="C48" s="112"/>
      <c r="D48" s="114"/>
      <c r="E48" s="115"/>
      <c r="F48" s="116"/>
      <c r="G48" s="116"/>
      <c r="H48" s="116"/>
      <c r="I48" s="116"/>
      <c r="J48" s="116"/>
      <c r="K48" s="117"/>
      <c r="L48" s="117"/>
      <c r="M48" s="116"/>
      <c r="N48" s="117"/>
      <c r="O48" s="118"/>
      <c r="P48" s="116"/>
      <c r="Q48" s="116"/>
      <c r="R48" s="116"/>
      <c r="S48" s="116"/>
      <c r="T48" s="116"/>
      <c r="U48" s="116"/>
      <c r="V48" s="119"/>
      <c r="W48" s="117"/>
      <c r="X48" s="117"/>
      <c r="Y48" s="116"/>
      <c r="Z48" s="116"/>
      <c r="AA48" s="116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1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</row>
    <row r="49" spans="1:114" ht="16.149999999999999" customHeight="1" x14ac:dyDescent="0.2">
      <c r="A49" s="241" t="s">
        <v>107</v>
      </c>
      <c r="B49" s="242"/>
      <c r="C49" s="124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</row>
    <row r="50" spans="1:114" ht="30" customHeight="1" x14ac:dyDescent="0.2">
      <c r="A50" s="76" t="s">
        <v>178</v>
      </c>
      <c r="B50" s="87" t="s">
        <v>11</v>
      </c>
      <c r="C50" s="87" t="s">
        <v>13</v>
      </c>
      <c r="D50" s="89" t="s">
        <v>181</v>
      </c>
      <c r="E50" s="106">
        <v>20000</v>
      </c>
      <c r="F50" s="80">
        <f t="shared" ref="F50:F57" si="72">E50*$F$67</f>
        <v>10000</v>
      </c>
      <c r="G50" s="81">
        <f t="shared" ref="G50:G57" si="73">E50*$F$68</f>
        <v>0</v>
      </c>
      <c r="H50" s="81">
        <f t="shared" ref="H50:H57" si="74">E50*$F$69</f>
        <v>0</v>
      </c>
      <c r="I50" s="81">
        <f t="shared" ref="I50:I57" si="75">E50*$F$70</f>
        <v>0</v>
      </c>
      <c r="J50" s="81">
        <f t="shared" ref="J50:J57" si="76">E50*$F$71</f>
        <v>0</v>
      </c>
      <c r="K50" s="82">
        <f t="shared" ref="K50:K57" si="77">E50*$F$72</f>
        <v>0</v>
      </c>
      <c r="L50" s="82">
        <f t="shared" ref="L50:L57" si="78">E50*$F$73</f>
        <v>0</v>
      </c>
      <c r="M50" s="81">
        <f t="shared" ref="M50:M57" si="79">E50*$F$74</f>
        <v>0</v>
      </c>
      <c r="N50" s="82">
        <f t="shared" ref="N50:N57" si="80">E50*$F$75</f>
        <v>0</v>
      </c>
      <c r="O50" s="82">
        <f t="shared" ref="O50:O57" si="81">E50*$F$76</f>
        <v>7778</v>
      </c>
      <c r="P50" s="81">
        <f t="shared" ref="P50:P57" si="82">E50*$F$77</f>
        <v>0</v>
      </c>
      <c r="Q50" s="81">
        <f>E50*$F$78</f>
        <v>0</v>
      </c>
      <c r="R50" s="81">
        <f t="shared" ref="R50:R57" si="83">E50*$F$79</f>
        <v>0</v>
      </c>
      <c r="S50" s="81">
        <f t="shared" ref="S50:S57" si="84">E50*$F$80</f>
        <v>0</v>
      </c>
      <c r="T50" s="81">
        <f t="shared" ref="T50:T57" si="85">E50*$F$81</f>
        <v>0</v>
      </c>
      <c r="U50" s="81">
        <f t="shared" ref="U50:U57" si="86">E50*$F$82</f>
        <v>0</v>
      </c>
      <c r="V50" s="81">
        <f t="shared" ref="V50:V57" si="87">E50*$F$83</f>
        <v>2222</v>
      </c>
      <c r="W50" s="82">
        <f t="shared" ref="W50:W57" si="88">E50*$F$84</f>
        <v>0</v>
      </c>
      <c r="X50" s="82">
        <f t="shared" ref="X50:X57" si="89">E50*$F$85</f>
        <v>0</v>
      </c>
      <c r="Y50" s="81">
        <f t="shared" ref="Y50:Y57" si="90">E50*$F$86</f>
        <v>0</v>
      </c>
      <c r="Z50" s="81">
        <f t="shared" ref="Z50:Z57" si="91">E50*$F$87</f>
        <v>0</v>
      </c>
      <c r="AA50" s="81">
        <f t="shared" ref="AA50:AA57" si="92">E50*$F$88</f>
        <v>0</v>
      </c>
      <c r="AB50" s="81">
        <f t="shared" ref="AB50:AB57" si="93">E50*$F$89</f>
        <v>0</v>
      </c>
      <c r="AC50" s="81">
        <f t="shared" ref="AC50:AC57" si="94">E50*$F$90</f>
        <v>0</v>
      </c>
      <c r="AD50" s="81">
        <f t="shared" ref="AD50:AD57" si="95">E50*$F$91</f>
        <v>0</v>
      </c>
      <c r="AE50" s="81">
        <f t="shared" ref="AE50:AE57" si="96">E50*$F$92</f>
        <v>0</v>
      </c>
      <c r="AF50" s="81">
        <f t="shared" ref="AF50:AF57" si="97">E50*$F$93</f>
        <v>0</v>
      </c>
      <c r="AG50" s="81">
        <f t="shared" ref="AG50:AG57" si="98">E50*$F$94</f>
        <v>0</v>
      </c>
      <c r="AH50" s="81">
        <f t="shared" ref="AH50:AH57" si="99">E50*$F$95</f>
        <v>0</v>
      </c>
      <c r="AI50" s="81">
        <f t="shared" ref="AI50:AI57" si="100">E50*$F$96</f>
        <v>0</v>
      </c>
      <c r="AJ50" s="81">
        <f t="shared" ref="AJ50:AJ57" si="101">E50*$F$97</f>
        <v>0</v>
      </c>
      <c r="AK50" s="81">
        <f t="shared" ref="AK50:AK57" si="102">E50*$F$98</f>
        <v>0</v>
      </c>
      <c r="AL50" s="81">
        <f t="shared" ref="AL50:AL57" si="103">E50*$F$99</f>
        <v>0</v>
      </c>
      <c r="AM50" s="83">
        <f t="shared" ref="AM50:AM57" si="104">SUM(F50:AL50)</f>
        <v>20000</v>
      </c>
      <c r="AN50" s="98">
        <f t="shared" ref="AN50:AN58" si="105">E50-AM50</f>
        <v>0</v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</row>
    <row r="51" spans="1:114" ht="30" customHeight="1" x14ac:dyDescent="0.2">
      <c r="A51" s="76" t="s">
        <v>179</v>
      </c>
      <c r="B51" s="87" t="s">
        <v>11</v>
      </c>
      <c r="C51" s="87" t="s">
        <v>143</v>
      </c>
      <c r="D51" s="89" t="s">
        <v>181</v>
      </c>
      <c r="E51" s="106">
        <v>2405</v>
      </c>
      <c r="F51" s="80">
        <f t="shared" si="72"/>
        <v>1202.5</v>
      </c>
      <c r="G51" s="81">
        <f t="shared" si="73"/>
        <v>0</v>
      </c>
      <c r="H51" s="81">
        <f t="shared" si="74"/>
        <v>0</v>
      </c>
      <c r="I51" s="81">
        <f t="shared" si="75"/>
        <v>0</v>
      </c>
      <c r="J51" s="81">
        <f t="shared" si="76"/>
        <v>0</v>
      </c>
      <c r="K51" s="82">
        <f t="shared" si="77"/>
        <v>0</v>
      </c>
      <c r="L51" s="82">
        <f t="shared" si="78"/>
        <v>0</v>
      </c>
      <c r="M51" s="81">
        <f t="shared" si="79"/>
        <v>0</v>
      </c>
      <c r="N51" s="82">
        <f t="shared" si="80"/>
        <v>0</v>
      </c>
      <c r="O51" s="82">
        <f t="shared" si="81"/>
        <v>935.3</v>
      </c>
      <c r="P51" s="81">
        <f t="shared" si="82"/>
        <v>0</v>
      </c>
      <c r="Q51" s="81">
        <f>E51*$F$78</f>
        <v>0</v>
      </c>
      <c r="R51" s="81">
        <f t="shared" si="83"/>
        <v>0</v>
      </c>
      <c r="S51" s="81">
        <f t="shared" si="84"/>
        <v>0</v>
      </c>
      <c r="T51" s="81">
        <f t="shared" si="85"/>
        <v>0</v>
      </c>
      <c r="U51" s="81">
        <f t="shared" si="86"/>
        <v>0</v>
      </c>
      <c r="V51" s="81">
        <f t="shared" si="87"/>
        <v>267.2</v>
      </c>
      <c r="W51" s="82">
        <f t="shared" si="88"/>
        <v>0</v>
      </c>
      <c r="X51" s="82">
        <f t="shared" si="89"/>
        <v>0</v>
      </c>
      <c r="Y51" s="81">
        <f t="shared" si="90"/>
        <v>0</v>
      </c>
      <c r="Z51" s="81">
        <f t="shared" si="91"/>
        <v>0</v>
      </c>
      <c r="AA51" s="81">
        <f t="shared" si="92"/>
        <v>0</v>
      </c>
      <c r="AB51" s="81">
        <f t="shared" si="93"/>
        <v>0</v>
      </c>
      <c r="AC51" s="81">
        <f t="shared" si="94"/>
        <v>0</v>
      </c>
      <c r="AD51" s="81">
        <f t="shared" si="95"/>
        <v>0</v>
      </c>
      <c r="AE51" s="81">
        <f t="shared" si="96"/>
        <v>0</v>
      </c>
      <c r="AF51" s="81">
        <f t="shared" si="97"/>
        <v>0</v>
      </c>
      <c r="AG51" s="81">
        <f t="shared" si="98"/>
        <v>0</v>
      </c>
      <c r="AH51" s="81">
        <f t="shared" si="99"/>
        <v>0</v>
      </c>
      <c r="AI51" s="81">
        <f t="shared" si="100"/>
        <v>0</v>
      </c>
      <c r="AJ51" s="81">
        <f t="shared" si="101"/>
        <v>0</v>
      </c>
      <c r="AK51" s="81">
        <f t="shared" si="102"/>
        <v>0</v>
      </c>
      <c r="AL51" s="81">
        <f t="shared" si="103"/>
        <v>0</v>
      </c>
      <c r="AM51" s="83">
        <f t="shared" si="104"/>
        <v>2405</v>
      </c>
      <c r="AN51" s="98">
        <f t="shared" si="105"/>
        <v>0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</row>
    <row r="52" spans="1:114" ht="30" hidden="1" customHeight="1" x14ac:dyDescent="0.2">
      <c r="A52" s="76" t="s">
        <v>46</v>
      </c>
      <c r="B52" s="87" t="s">
        <v>47</v>
      </c>
      <c r="C52" s="127"/>
      <c r="D52" s="89"/>
      <c r="E52" s="106"/>
      <c r="F52" s="80">
        <f t="shared" si="72"/>
        <v>0</v>
      </c>
      <c r="G52" s="81">
        <f t="shared" si="73"/>
        <v>0</v>
      </c>
      <c r="H52" s="81">
        <f t="shared" si="74"/>
        <v>0</v>
      </c>
      <c r="I52" s="81">
        <f t="shared" si="75"/>
        <v>0</v>
      </c>
      <c r="J52" s="81">
        <f t="shared" si="76"/>
        <v>0</v>
      </c>
      <c r="K52" s="82">
        <f t="shared" si="77"/>
        <v>0</v>
      </c>
      <c r="L52" s="82">
        <f t="shared" si="78"/>
        <v>0</v>
      </c>
      <c r="M52" s="81">
        <f t="shared" si="79"/>
        <v>0</v>
      </c>
      <c r="N52" s="82">
        <f t="shared" si="80"/>
        <v>0</v>
      </c>
      <c r="O52" s="82">
        <f t="shared" si="81"/>
        <v>0</v>
      </c>
      <c r="P52" s="81">
        <f t="shared" si="82"/>
        <v>0</v>
      </c>
      <c r="Q52" s="81">
        <f t="shared" ref="Q52:Q57" si="106">E52*$F$78</f>
        <v>0</v>
      </c>
      <c r="R52" s="81">
        <f t="shared" si="83"/>
        <v>0</v>
      </c>
      <c r="S52" s="81">
        <f t="shared" si="84"/>
        <v>0</v>
      </c>
      <c r="T52" s="81">
        <f t="shared" si="85"/>
        <v>0</v>
      </c>
      <c r="U52" s="81">
        <f t="shared" si="86"/>
        <v>0</v>
      </c>
      <c r="V52" s="81">
        <f t="shared" si="87"/>
        <v>0</v>
      </c>
      <c r="W52" s="82">
        <f t="shared" si="88"/>
        <v>0</v>
      </c>
      <c r="X52" s="82">
        <f t="shared" si="89"/>
        <v>0</v>
      </c>
      <c r="Y52" s="81">
        <f t="shared" si="90"/>
        <v>0</v>
      </c>
      <c r="Z52" s="81">
        <f t="shared" si="91"/>
        <v>0</v>
      </c>
      <c r="AA52" s="81">
        <f t="shared" si="92"/>
        <v>0</v>
      </c>
      <c r="AB52" s="81">
        <f t="shared" si="93"/>
        <v>0</v>
      </c>
      <c r="AC52" s="81">
        <f t="shared" si="94"/>
        <v>0</v>
      </c>
      <c r="AD52" s="81">
        <f t="shared" si="95"/>
        <v>0</v>
      </c>
      <c r="AE52" s="81">
        <f t="shared" si="96"/>
        <v>0</v>
      </c>
      <c r="AF52" s="81">
        <f t="shared" si="97"/>
        <v>0</v>
      </c>
      <c r="AG52" s="81">
        <f t="shared" si="98"/>
        <v>0</v>
      </c>
      <c r="AH52" s="81">
        <f t="shared" si="99"/>
        <v>0</v>
      </c>
      <c r="AI52" s="81">
        <f t="shared" si="100"/>
        <v>0</v>
      </c>
      <c r="AJ52" s="81">
        <f t="shared" si="101"/>
        <v>0</v>
      </c>
      <c r="AK52" s="81">
        <f t="shared" si="102"/>
        <v>0</v>
      </c>
      <c r="AL52" s="81">
        <f t="shared" si="103"/>
        <v>0</v>
      </c>
      <c r="AM52" s="83">
        <f t="shared" si="104"/>
        <v>0</v>
      </c>
      <c r="AN52" s="98">
        <f t="shared" si="105"/>
        <v>0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</row>
    <row r="53" spans="1:114" ht="30" customHeight="1" x14ac:dyDescent="0.2">
      <c r="A53" s="76" t="s">
        <v>48</v>
      </c>
      <c r="B53" s="87" t="s">
        <v>11</v>
      </c>
      <c r="C53" s="87" t="s">
        <v>143</v>
      </c>
      <c r="D53" s="89" t="s">
        <v>181</v>
      </c>
      <c r="E53" s="106">
        <v>45285</v>
      </c>
      <c r="F53" s="80">
        <f t="shared" si="72"/>
        <v>22642.5</v>
      </c>
      <c r="G53" s="81">
        <f t="shared" si="73"/>
        <v>0</v>
      </c>
      <c r="H53" s="81">
        <f t="shared" si="74"/>
        <v>0</v>
      </c>
      <c r="I53" s="81">
        <f t="shared" si="75"/>
        <v>0</v>
      </c>
      <c r="J53" s="81">
        <f t="shared" si="76"/>
        <v>0</v>
      </c>
      <c r="K53" s="82">
        <f t="shared" si="77"/>
        <v>0</v>
      </c>
      <c r="L53" s="82">
        <f t="shared" si="78"/>
        <v>0</v>
      </c>
      <c r="M53" s="81">
        <f t="shared" si="79"/>
        <v>0</v>
      </c>
      <c r="N53" s="82">
        <f t="shared" si="80"/>
        <v>0</v>
      </c>
      <c r="O53" s="82">
        <f t="shared" si="81"/>
        <v>17611.34</v>
      </c>
      <c r="P53" s="81">
        <f t="shared" si="82"/>
        <v>0</v>
      </c>
      <c r="Q53" s="81">
        <f t="shared" si="106"/>
        <v>0</v>
      </c>
      <c r="R53" s="81">
        <f t="shared" si="83"/>
        <v>0</v>
      </c>
      <c r="S53" s="81">
        <f t="shared" si="84"/>
        <v>0</v>
      </c>
      <c r="T53" s="81">
        <f t="shared" si="85"/>
        <v>0</v>
      </c>
      <c r="U53" s="81">
        <f t="shared" si="86"/>
        <v>0</v>
      </c>
      <c r="V53" s="81">
        <f t="shared" si="87"/>
        <v>5031.16</v>
      </c>
      <c r="W53" s="82">
        <f t="shared" si="88"/>
        <v>0</v>
      </c>
      <c r="X53" s="82">
        <f t="shared" si="89"/>
        <v>0</v>
      </c>
      <c r="Y53" s="81">
        <f t="shared" si="90"/>
        <v>0</v>
      </c>
      <c r="Z53" s="81">
        <f t="shared" si="91"/>
        <v>0</v>
      </c>
      <c r="AA53" s="81">
        <f t="shared" si="92"/>
        <v>0</v>
      </c>
      <c r="AB53" s="81">
        <f t="shared" si="93"/>
        <v>0</v>
      </c>
      <c r="AC53" s="81">
        <f t="shared" si="94"/>
        <v>0</v>
      </c>
      <c r="AD53" s="81">
        <f t="shared" si="95"/>
        <v>0</v>
      </c>
      <c r="AE53" s="81">
        <f t="shared" si="96"/>
        <v>0</v>
      </c>
      <c r="AF53" s="81">
        <f t="shared" si="97"/>
        <v>0</v>
      </c>
      <c r="AG53" s="81">
        <f t="shared" si="98"/>
        <v>0</v>
      </c>
      <c r="AH53" s="81">
        <f t="shared" si="99"/>
        <v>0</v>
      </c>
      <c r="AI53" s="81">
        <f t="shared" si="100"/>
        <v>0</v>
      </c>
      <c r="AJ53" s="81">
        <f t="shared" si="101"/>
        <v>0</v>
      </c>
      <c r="AK53" s="81">
        <f t="shared" si="102"/>
        <v>0</v>
      </c>
      <c r="AL53" s="81">
        <f t="shared" si="103"/>
        <v>0</v>
      </c>
      <c r="AM53" s="83">
        <f t="shared" si="104"/>
        <v>45285</v>
      </c>
      <c r="AN53" s="98">
        <f t="shared" si="105"/>
        <v>0</v>
      </c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</row>
    <row r="54" spans="1:114" ht="30" hidden="1" customHeight="1" x14ac:dyDescent="0.2">
      <c r="A54" s="76" t="s">
        <v>100</v>
      </c>
      <c r="B54" s="87" t="s">
        <v>11</v>
      </c>
      <c r="C54" s="87"/>
      <c r="D54" s="89"/>
      <c r="E54" s="106"/>
      <c r="F54" s="80">
        <f t="shared" si="72"/>
        <v>0</v>
      </c>
      <c r="G54" s="81">
        <f t="shared" si="73"/>
        <v>0</v>
      </c>
      <c r="H54" s="81">
        <f t="shared" si="74"/>
        <v>0</v>
      </c>
      <c r="I54" s="81">
        <f t="shared" si="75"/>
        <v>0</v>
      </c>
      <c r="J54" s="81">
        <f t="shared" si="76"/>
        <v>0</v>
      </c>
      <c r="K54" s="82">
        <f t="shared" si="77"/>
        <v>0</v>
      </c>
      <c r="L54" s="82">
        <f t="shared" si="78"/>
        <v>0</v>
      </c>
      <c r="M54" s="81">
        <f t="shared" si="79"/>
        <v>0</v>
      </c>
      <c r="N54" s="82">
        <f t="shared" si="80"/>
        <v>0</v>
      </c>
      <c r="O54" s="82">
        <f t="shared" si="81"/>
        <v>0</v>
      </c>
      <c r="P54" s="81">
        <f t="shared" si="82"/>
        <v>0</v>
      </c>
      <c r="Q54" s="81">
        <f t="shared" si="106"/>
        <v>0</v>
      </c>
      <c r="R54" s="81">
        <f t="shared" si="83"/>
        <v>0</v>
      </c>
      <c r="S54" s="81">
        <f t="shared" si="84"/>
        <v>0</v>
      </c>
      <c r="T54" s="81">
        <f t="shared" si="85"/>
        <v>0</v>
      </c>
      <c r="U54" s="81">
        <f t="shared" si="86"/>
        <v>0</v>
      </c>
      <c r="V54" s="81">
        <f t="shared" si="87"/>
        <v>0</v>
      </c>
      <c r="W54" s="82">
        <f t="shared" si="88"/>
        <v>0</v>
      </c>
      <c r="X54" s="82">
        <f t="shared" si="89"/>
        <v>0</v>
      </c>
      <c r="Y54" s="81">
        <f t="shared" si="90"/>
        <v>0</v>
      </c>
      <c r="Z54" s="81">
        <f t="shared" si="91"/>
        <v>0</v>
      </c>
      <c r="AA54" s="81">
        <f t="shared" si="92"/>
        <v>0</v>
      </c>
      <c r="AB54" s="81">
        <f t="shared" si="93"/>
        <v>0</v>
      </c>
      <c r="AC54" s="81">
        <f t="shared" si="94"/>
        <v>0</v>
      </c>
      <c r="AD54" s="81">
        <f t="shared" si="95"/>
        <v>0</v>
      </c>
      <c r="AE54" s="81">
        <f t="shared" si="96"/>
        <v>0</v>
      </c>
      <c r="AF54" s="81">
        <f t="shared" si="97"/>
        <v>0</v>
      </c>
      <c r="AG54" s="81">
        <f t="shared" si="98"/>
        <v>0</v>
      </c>
      <c r="AH54" s="81">
        <f t="shared" si="99"/>
        <v>0</v>
      </c>
      <c r="AI54" s="81">
        <f t="shared" si="100"/>
        <v>0</v>
      </c>
      <c r="AJ54" s="81">
        <f t="shared" si="101"/>
        <v>0</v>
      </c>
      <c r="AK54" s="81">
        <f t="shared" si="102"/>
        <v>0</v>
      </c>
      <c r="AL54" s="81">
        <f t="shared" si="103"/>
        <v>0</v>
      </c>
      <c r="AM54" s="83">
        <f t="shared" si="104"/>
        <v>0</v>
      </c>
      <c r="AN54" s="98">
        <f t="shared" si="105"/>
        <v>0</v>
      </c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</row>
    <row r="55" spans="1:114" ht="30" hidden="1" customHeight="1" x14ac:dyDescent="0.2">
      <c r="A55" s="76"/>
      <c r="B55" s="87"/>
      <c r="C55" s="87"/>
      <c r="D55" s="89"/>
      <c r="E55" s="106"/>
      <c r="F55" s="80">
        <f t="shared" si="72"/>
        <v>0</v>
      </c>
      <c r="G55" s="81">
        <f t="shared" si="73"/>
        <v>0</v>
      </c>
      <c r="H55" s="81">
        <f t="shared" si="74"/>
        <v>0</v>
      </c>
      <c r="I55" s="81">
        <f t="shared" si="75"/>
        <v>0</v>
      </c>
      <c r="J55" s="81">
        <f t="shared" si="76"/>
        <v>0</v>
      </c>
      <c r="K55" s="82">
        <f t="shared" si="77"/>
        <v>0</v>
      </c>
      <c r="L55" s="82">
        <f t="shared" si="78"/>
        <v>0</v>
      </c>
      <c r="M55" s="81">
        <f t="shared" si="79"/>
        <v>0</v>
      </c>
      <c r="N55" s="82">
        <f t="shared" si="80"/>
        <v>0</v>
      </c>
      <c r="O55" s="82">
        <f t="shared" si="81"/>
        <v>0</v>
      </c>
      <c r="P55" s="81">
        <f t="shared" si="82"/>
        <v>0</v>
      </c>
      <c r="Q55" s="81">
        <f t="shared" si="106"/>
        <v>0</v>
      </c>
      <c r="R55" s="81">
        <f t="shared" si="83"/>
        <v>0</v>
      </c>
      <c r="S55" s="81">
        <f t="shared" si="84"/>
        <v>0</v>
      </c>
      <c r="T55" s="81">
        <f t="shared" si="85"/>
        <v>0</v>
      </c>
      <c r="U55" s="81">
        <f t="shared" si="86"/>
        <v>0</v>
      </c>
      <c r="V55" s="81">
        <f t="shared" si="87"/>
        <v>0</v>
      </c>
      <c r="W55" s="82">
        <f t="shared" si="88"/>
        <v>0</v>
      </c>
      <c r="X55" s="82">
        <f t="shared" si="89"/>
        <v>0</v>
      </c>
      <c r="Y55" s="81">
        <f t="shared" si="90"/>
        <v>0</v>
      </c>
      <c r="Z55" s="81">
        <f t="shared" si="91"/>
        <v>0</v>
      </c>
      <c r="AA55" s="81">
        <f t="shared" si="92"/>
        <v>0</v>
      </c>
      <c r="AB55" s="81">
        <f t="shared" si="93"/>
        <v>0</v>
      </c>
      <c r="AC55" s="81">
        <f t="shared" si="94"/>
        <v>0</v>
      </c>
      <c r="AD55" s="81">
        <f t="shared" si="95"/>
        <v>0</v>
      </c>
      <c r="AE55" s="81">
        <f t="shared" si="96"/>
        <v>0</v>
      </c>
      <c r="AF55" s="81">
        <f t="shared" si="97"/>
        <v>0</v>
      </c>
      <c r="AG55" s="81">
        <f t="shared" si="98"/>
        <v>0</v>
      </c>
      <c r="AH55" s="81">
        <f t="shared" si="99"/>
        <v>0</v>
      </c>
      <c r="AI55" s="81">
        <f t="shared" si="100"/>
        <v>0</v>
      </c>
      <c r="AJ55" s="81">
        <f t="shared" si="101"/>
        <v>0</v>
      </c>
      <c r="AK55" s="81">
        <f t="shared" si="102"/>
        <v>0</v>
      </c>
      <c r="AL55" s="81">
        <f t="shared" si="103"/>
        <v>0</v>
      </c>
      <c r="AM55" s="83">
        <f t="shared" si="104"/>
        <v>0</v>
      </c>
      <c r="AN55" s="98">
        <f t="shared" si="105"/>
        <v>0</v>
      </c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</row>
    <row r="56" spans="1:114" ht="30" hidden="1" customHeight="1" x14ac:dyDescent="0.2">
      <c r="A56" s="76"/>
      <c r="B56" s="87"/>
      <c r="C56" s="87"/>
      <c r="D56" s="89"/>
      <c r="E56" s="106"/>
      <c r="F56" s="80">
        <f t="shared" si="72"/>
        <v>0</v>
      </c>
      <c r="G56" s="81">
        <f t="shared" si="73"/>
        <v>0</v>
      </c>
      <c r="H56" s="81">
        <f t="shared" si="74"/>
        <v>0</v>
      </c>
      <c r="I56" s="81">
        <f t="shared" si="75"/>
        <v>0</v>
      </c>
      <c r="J56" s="81">
        <f t="shared" si="76"/>
        <v>0</v>
      </c>
      <c r="K56" s="82">
        <f t="shared" si="77"/>
        <v>0</v>
      </c>
      <c r="L56" s="82">
        <f t="shared" si="78"/>
        <v>0</v>
      </c>
      <c r="M56" s="81">
        <f t="shared" si="79"/>
        <v>0</v>
      </c>
      <c r="N56" s="82">
        <f t="shared" si="80"/>
        <v>0</v>
      </c>
      <c r="O56" s="82">
        <f t="shared" si="81"/>
        <v>0</v>
      </c>
      <c r="P56" s="81">
        <f t="shared" si="82"/>
        <v>0</v>
      </c>
      <c r="Q56" s="81">
        <f t="shared" si="106"/>
        <v>0</v>
      </c>
      <c r="R56" s="81">
        <f t="shared" si="83"/>
        <v>0</v>
      </c>
      <c r="S56" s="81">
        <f t="shared" si="84"/>
        <v>0</v>
      </c>
      <c r="T56" s="81">
        <f t="shared" si="85"/>
        <v>0</v>
      </c>
      <c r="U56" s="81">
        <f t="shared" si="86"/>
        <v>0</v>
      </c>
      <c r="V56" s="81">
        <f t="shared" si="87"/>
        <v>0</v>
      </c>
      <c r="W56" s="82">
        <f t="shared" si="88"/>
        <v>0</v>
      </c>
      <c r="X56" s="82">
        <f t="shared" si="89"/>
        <v>0</v>
      </c>
      <c r="Y56" s="81">
        <f t="shared" si="90"/>
        <v>0</v>
      </c>
      <c r="Z56" s="81">
        <f t="shared" si="91"/>
        <v>0</v>
      </c>
      <c r="AA56" s="81">
        <f t="shared" si="92"/>
        <v>0</v>
      </c>
      <c r="AB56" s="81">
        <f t="shared" si="93"/>
        <v>0</v>
      </c>
      <c r="AC56" s="81">
        <f t="shared" si="94"/>
        <v>0</v>
      </c>
      <c r="AD56" s="81">
        <f t="shared" si="95"/>
        <v>0</v>
      </c>
      <c r="AE56" s="81">
        <f t="shared" si="96"/>
        <v>0</v>
      </c>
      <c r="AF56" s="81">
        <f t="shared" si="97"/>
        <v>0</v>
      </c>
      <c r="AG56" s="81">
        <f t="shared" si="98"/>
        <v>0</v>
      </c>
      <c r="AH56" s="81">
        <f t="shared" si="99"/>
        <v>0</v>
      </c>
      <c r="AI56" s="81">
        <f t="shared" si="100"/>
        <v>0</v>
      </c>
      <c r="AJ56" s="81">
        <f t="shared" si="101"/>
        <v>0</v>
      </c>
      <c r="AK56" s="81">
        <f t="shared" si="102"/>
        <v>0</v>
      </c>
      <c r="AL56" s="81">
        <f t="shared" si="103"/>
        <v>0</v>
      </c>
      <c r="AM56" s="83">
        <f t="shared" si="104"/>
        <v>0</v>
      </c>
      <c r="AN56" s="98">
        <f t="shared" si="105"/>
        <v>0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</row>
    <row r="57" spans="1:114" ht="30" hidden="1" customHeight="1" x14ac:dyDescent="0.2">
      <c r="A57" s="76"/>
      <c r="B57" s="87"/>
      <c r="C57" s="87"/>
      <c r="D57" s="89"/>
      <c r="E57" s="106"/>
      <c r="F57" s="80">
        <f t="shared" si="72"/>
        <v>0</v>
      </c>
      <c r="G57" s="81">
        <f t="shared" si="73"/>
        <v>0</v>
      </c>
      <c r="H57" s="81">
        <f t="shared" si="74"/>
        <v>0</v>
      </c>
      <c r="I57" s="81">
        <f t="shared" si="75"/>
        <v>0</v>
      </c>
      <c r="J57" s="81">
        <f t="shared" si="76"/>
        <v>0</v>
      </c>
      <c r="K57" s="82">
        <f t="shared" si="77"/>
        <v>0</v>
      </c>
      <c r="L57" s="82">
        <f t="shared" si="78"/>
        <v>0</v>
      </c>
      <c r="M57" s="81">
        <f t="shared" si="79"/>
        <v>0</v>
      </c>
      <c r="N57" s="82">
        <f t="shared" si="80"/>
        <v>0</v>
      </c>
      <c r="O57" s="82">
        <f t="shared" si="81"/>
        <v>0</v>
      </c>
      <c r="P57" s="81">
        <f t="shared" si="82"/>
        <v>0</v>
      </c>
      <c r="Q57" s="81">
        <f t="shared" si="106"/>
        <v>0</v>
      </c>
      <c r="R57" s="81">
        <f t="shared" si="83"/>
        <v>0</v>
      </c>
      <c r="S57" s="81">
        <f t="shared" si="84"/>
        <v>0</v>
      </c>
      <c r="T57" s="81">
        <f t="shared" si="85"/>
        <v>0</v>
      </c>
      <c r="U57" s="81">
        <f t="shared" si="86"/>
        <v>0</v>
      </c>
      <c r="V57" s="81">
        <f t="shared" si="87"/>
        <v>0</v>
      </c>
      <c r="W57" s="82">
        <f t="shared" si="88"/>
        <v>0</v>
      </c>
      <c r="X57" s="82">
        <f t="shared" si="89"/>
        <v>0</v>
      </c>
      <c r="Y57" s="81">
        <f t="shared" si="90"/>
        <v>0</v>
      </c>
      <c r="Z57" s="81">
        <f t="shared" si="91"/>
        <v>0</v>
      </c>
      <c r="AA57" s="81">
        <f t="shared" si="92"/>
        <v>0</v>
      </c>
      <c r="AB57" s="81">
        <f t="shared" si="93"/>
        <v>0</v>
      </c>
      <c r="AC57" s="81">
        <f t="shared" si="94"/>
        <v>0</v>
      </c>
      <c r="AD57" s="81">
        <f t="shared" si="95"/>
        <v>0</v>
      </c>
      <c r="AE57" s="81">
        <f t="shared" si="96"/>
        <v>0</v>
      </c>
      <c r="AF57" s="81">
        <f t="shared" si="97"/>
        <v>0</v>
      </c>
      <c r="AG57" s="81">
        <f t="shared" si="98"/>
        <v>0</v>
      </c>
      <c r="AH57" s="81">
        <f t="shared" si="99"/>
        <v>0</v>
      </c>
      <c r="AI57" s="81">
        <f t="shared" si="100"/>
        <v>0</v>
      </c>
      <c r="AJ57" s="81">
        <f t="shared" si="101"/>
        <v>0</v>
      </c>
      <c r="AK57" s="81">
        <f t="shared" si="102"/>
        <v>0</v>
      </c>
      <c r="AL57" s="81">
        <f t="shared" si="103"/>
        <v>0</v>
      </c>
      <c r="AM57" s="83">
        <f t="shared" si="104"/>
        <v>0</v>
      </c>
      <c r="AN57" s="98">
        <f t="shared" si="105"/>
        <v>0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</row>
    <row r="58" spans="1:114" ht="18" customHeight="1" x14ac:dyDescent="0.2">
      <c r="A58" s="234" t="s">
        <v>108</v>
      </c>
      <c r="B58" s="235"/>
      <c r="C58" s="236"/>
      <c r="D58" s="128"/>
      <c r="E58" s="129">
        <f>SUM(E50:E54)</f>
        <v>67690</v>
      </c>
      <c r="F58" s="129">
        <f>SUM(F50:F57)</f>
        <v>33845</v>
      </c>
      <c r="G58" s="129">
        <f t="shared" ref="G58:AL58" si="107">SUM(G50:G57)</f>
        <v>0</v>
      </c>
      <c r="H58" s="129">
        <f t="shared" si="107"/>
        <v>0</v>
      </c>
      <c r="I58" s="129">
        <f t="shared" si="107"/>
        <v>0</v>
      </c>
      <c r="J58" s="129">
        <f t="shared" si="107"/>
        <v>0</v>
      </c>
      <c r="K58" s="129">
        <f t="shared" si="107"/>
        <v>0</v>
      </c>
      <c r="L58" s="129">
        <f t="shared" si="107"/>
        <v>0</v>
      </c>
      <c r="M58" s="129">
        <f t="shared" si="107"/>
        <v>0</v>
      </c>
      <c r="N58" s="129">
        <f t="shared" si="107"/>
        <v>0</v>
      </c>
      <c r="O58" s="129">
        <f t="shared" si="107"/>
        <v>26324.639999999999</v>
      </c>
      <c r="P58" s="129">
        <f t="shared" si="107"/>
        <v>0</v>
      </c>
      <c r="Q58" s="129">
        <f t="shared" si="107"/>
        <v>0</v>
      </c>
      <c r="R58" s="129">
        <f t="shared" si="107"/>
        <v>0</v>
      </c>
      <c r="S58" s="129">
        <f t="shared" si="107"/>
        <v>0</v>
      </c>
      <c r="T58" s="129">
        <f t="shared" si="107"/>
        <v>0</v>
      </c>
      <c r="U58" s="129">
        <f t="shared" si="107"/>
        <v>0</v>
      </c>
      <c r="V58" s="129">
        <f t="shared" si="107"/>
        <v>7520.36</v>
      </c>
      <c r="W58" s="129">
        <f t="shared" si="107"/>
        <v>0</v>
      </c>
      <c r="X58" s="129">
        <f t="shared" si="107"/>
        <v>0</v>
      </c>
      <c r="Y58" s="129">
        <f t="shared" si="107"/>
        <v>0</v>
      </c>
      <c r="Z58" s="129">
        <f t="shared" si="107"/>
        <v>0</v>
      </c>
      <c r="AA58" s="129">
        <f t="shared" si="107"/>
        <v>0</v>
      </c>
      <c r="AB58" s="129">
        <f t="shared" si="107"/>
        <v>0</v>
      </c>
      <c r="AC58" s="129">
        <f t="shared" si="107"/>
        <v>0</v>
      </c>
      <c r="AD58" s="129">
        <f t="shared" si="107"/>
        <v>0</v>
      </c>
      <c r="AE58" s="129">
        <f t="shared" si="107"/>
        <v>0</v>
      </c>
      <c r="AF58" s="129">
        <f t="shared" si="107"/>
        <v>0</v>
      </c>
      <c r="AG58" s="129">
        <f t="shared" si="107"/>
        <v>0</v>
      </c>
      <c r="AH58" s="129">
        <f t="shared" si="107"/>
        <v>0</v>
      </c>
      <c r="AI58" s="129">
        <f t="shared" si="107"/>
        <v>0</v>
      </c>
      <c r="AJ58" s="129">
        <f t="shared" si="107"/>
        <v>0</v>
      </c>
      <c r="AK58" s="129">
        <f t="shared" si="107"/>
        <v>0</v>
      </c>
      <c r="AL58" s="129">
        <f t="shared" si="107"/>
        <v>0</v>
      </c>
      <c r="AM58" s="130">
        <f>SUM(AM50:AM57)</f>
        <v>67690</v>
      </c>
      <c r="AN58" s="98">
        <f t="shared" si="105"/>
        <v>0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</row>
    <row r="59" spans="1:114" s="123" customFormat="1" ht="8.4499999999999993" customHeight="1" x14ac:dyDescent="0.2">
      <c r="A59" s="131"/>
      <c r="B59" s="131"/>
      <c r="C59" s="131"/>
      <c r="D59" s="131"/>
      <c r="E59" s="132"/>
      <c r="F59" s="132"/>
      <c r="G59" s="132"/>
      <c r="H59" s="132"/>
      <c r="I59" s="132"/>
      <c r="J59" s="132"/>
      <c r="K59" s="117"/>
      <c r="L59" s="117"/>
      <c r="M59" s="116"/>
      <c r="N59" s="117"/>
      <c r="O59" s="118"/>
      <c r="P59" s="132"/>
      <c r="Q59" s="132"/>
      <c r="R59" s="132"/>
      <c r="S59" s="116"/>
      <c r="T59" s="116"/>
      <c r="U59" s="132"/>
      <c r="V59" s="132"/>
      <c r="W59" s="117"/>
      <c r="X59" s="117"/>
      <c r="Y59" s="116"/>
      <c r="Z59" s="116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1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</row>
    <row r="60" spans="1:114" s="140" customFormat="1" ht="19.899999999999999" customHeight="1" x14ac:dyDescent="0.2">
      <c r="A60" s="133" t="s">
        <v>103</v>
      </c>
      <c r="B60" s="134"/>
      <c r="C60" s="135"/>
      <c r="D60" s="135"/>
      <c r="E60" s="136">
        <f t="shared" ref="E60:AM60" si="108">E58+E47</f>
        <v>158959</v>
      </c>
      <c r="F60" s="137">
        <f t="shared" si="108"/>
        <v>71180.87</v>
      </c>
      <c r="G60" s="138">
        <f t="shared" si="108"/>
        <v>0</v>
      </c>
      <c r="H60" s="138">
        <f t="shared" si="108"/>
        <v>2600</v>
      </c>
      <c r="I60" s="138">
        <f t="shared" si="108"/>
        <v>0</v>
      </c>
      <c r="J60" s="138">
        <f t="shared" si="108"/>
        <v>797</v>
      </c>
      <c r="K60" s="138">
        <f t="shared" si="108"/>
        <v>0</v>
      </c>
      <c r="L60" s="138">
        <f t="shared" si="108"/>
        <v>0</v>
      </c>
      <c r="M60" s="138">
        <f t="shared" si="108"/>
        <v>0</v>
      </c>
      <c r="N60" s="138">
        <f t="shared" si="108"/>
        <v>0</v>
      </c>
      <c r="O60" s="138">
        <f t="shared" si="108"/>
        <v>55364.47</v>
      </c>
      <c r="P60" s="138">
        <f t="shared" si="108"/>
        <v>0</v>
      </c>
      <c r="Q60" s="138">
        <f t="shared" si="108"/>
        <v>333</v>
      </c>
      <c r="R60" s="138">
        <f t="shared" si="108"/>
        <v>500</v>
      </c>
      <c r="S60" s="138">
        <f t="shared" si="108"/>
        <v>10564.26</v>
      </c>
      <c r="T60" s="138">
        <f t="shared" si="108"/>
        <v>0</v>
      </c>
      <c r="U60" s="138">
        <f t="shared" si="108"/>
        <v>1803.01</v>
      </c>
      <c r="V60" s="138">
        <f t="shared" si="108"/>
        <v>15816.39</v>
      </c>
      <c r="W60" s="138">
        <f t="shared" si="108"/>
        <v>0</v>
      </c>
      <c r="X60" s="138">
        <f t="shared" si="108"/>
        <v>0</v>
      </c>
      <c r="Y60" s="138">
        <f t="shared" si="108"/>
        <v>0</v>
      </c>
      <c r="Z60" s="138">
        <f t="shared" si="108"/>
        <v>0</v>
      </c>
      <c r="AA60" s="138">
        <f t="shared" si="108"/>
        <v>0</v>
      </c>
      <c r="AB60" s="138">
        <f t="shared" si="108"/>
        <v>0</v>
      </c>
      <c r="AC60" s="138">
        <f t="shared" si="108"/>
        <v>0</v>
      </c>
      <c r="AD60" s="138">
        <f t="shared" si="108"/>
        <v>0</v>
      </c>
      <c r="AE60" s="138">
        <f t="shared" si="108"/>
        <v>0</v>
      </c>
      <c r="AF60" s="138">
        <f t="shared" si="108"/>
        <v>0</v>
      </c>
      <c r="AG60" s="138">
        <f t="shared" si="108"/>
        <v>0</v>
      </c>
      <c r="AH60" s="138">
        <f t="shared" si="108"/>
        <v>0</v>
      </c>
      <c r="AI60" s="138">
        <f t="shared" si="108"/>
        <v>0</v>
      </c>
      <c r="AJ60" s="138">
        <f t="shared" si="108"/>
        <v>0</v>
      </c>
      <c r="AK60" s="138">
        <f t="shared" si="108"/>
        <v>0</v>
      </c>
      <c r="AL60" s="138">
        <f t="shared" si="108"/>
        <v>0</v>
      </c>
      <c r="AM60" s="139">
        <f t="shared" si="108"/>
        <v>158959</v>
      </c>
      <c r="AN60" s="98">
        <f>E60-AM60</f>
        <v>0</v>
      </c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</row>
    <row r="61" spans="1:114" s="85" customFormat="1" ht="19.899999999999999" customHeight="1" x14ac:dyDescent="0.2">
      <c r="A61" s="141" t="s">
        <v>104</v>
      </c>
      <c r="B61" s="142"/>
      <c r="C61" s="143"/>
      <c r="D61" s="143"/>
      <c r="E61" s="144">
        <v>148403</v>
      </c>
      <c r="F61" s="145">
        <v>66746.880000000005</v>
      </c>
      <c r="G61" s="146">
        <v>0</v>
      </c>
      <c r="H61" s="146">
        <v>2600</v>
      </c>
      <c r="I61" s="146"/>
      <c r="J61" s="146">
        <v>771</v>
      </c>
      <c r="K61" s="147"/>
      <c r="L61" s="147"/>
      <c r="M61" s="146">
        <v>0</v>
      </c>
      <c r="N61" s="147"/>
      <c r="O61" s="147">
        <v>50429.79</v>
      </c>
      <c r="P61" s="146">
        <v>0</v>
      </c>
      <c r="Q61" s="146">
        <v>333</v>
      </c>
      <c r="R61" s="146">
        <v>500</v>
      </c>
      <c r="S61" s="146">
        <v>10318.129999999999</v>
      </c>
      <c r="T61" s="146"/>
      <c r="U61" s="146">
        <v>1865.7</v>
      </c>
      <c r="V61" s="146">
        <v>14838.5</v>
      </c>
      <c r="W61" s="147"/>
      <c r="X61" s="147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8">
        <f>SUM(F61:Z61)</f>
        <v>148403</v>
      </c>
      <c r="AN61" s="84">
        <f>E61-AM61</f>
        <v>0</v>
      </c>
    </row>
    <row r="62" spans="1:114" s="36" customFormat="1" ht="19.899999999999999" customHeight="1" x14ac:dyDescent="0.2">
      <c r="A62" s="149" t="s">
        <v>88</v>
      </c>
      <c r="B62" s="150"/>
      <c r="C62" s="149"/>
      <c r="D62" s="149"/>
      <c r="E62" s="151">
        <f>E60-E61</f>
        <v>10556</v>
      </c>
      <c r="F62" s="152">
        <f t="shared" ref="F62:AM62" si="109">F60-F61</f>
        <v>4433.99</v>
      </c>
      <c r="G62" s="153">
        <f t="shared" si="109"/>
        <v>0</v>
      </c>
      <c r="H62" s="153">
        <f t="shared" si="109"/>
        <v>0</v>
      </c>
      <c r="I62" s="153">
        <f t="shared" si="109"/>
        <v>0</v>
      </c>
      <c r="J62" s="153">
        <f t="shared" si="109"/>
        <v>26</v>
      </c>
      <c r="K62" s="153">
        <f t="shared" si="109"/>
        <v>0</v>
      </c>
      <c r="L62" s="153">
        <f t="shared" si="109"/>
        <v>0</v>
      </c>
      <c r="M62" s="153">
        <f t="shared" si="109"/>
        <v>0</v>
      </c>
      <c r="N62" s="153">
        <f t="shared" si="109"/>
        <v>0</v>
      </c>
      <c r="O62" s="153">
        <f t="shared" si="109"/>
        <v>4934.68</v>
      </c>
      <c r="P62" s="153">
        <f t="shared" si="109"/>
        <v>0</v>
      </c>
      <c r="Q62" s="153">
        <f t="shared" si="109"/>
        <v>0</v>
      </c>
      <c r="R62" s="153">
        <f t="shared" si="109"/>
        <v>0</v>
      </c>
      <c r="S62" s="153">
        <f t="shared" si="109"/>
        <v>246.13</v>
      </c>
      <c r="T62" s="153">
        <f t="shared" si="109"/>
        <v>0</v>
      </c>
      <c r="U62" s="153">
        <f t="shared" si="109"/>
        <v>-62.69</v>
      </c>
      <c r="V62" s="153">
        <f t="shared" si="109"/>
        <v>977.89</v>
      </c>
      <c r="W62" s="153">
        <f t="shared" si="109"/>
        <v>0</v>
      </c>
      <c r="X62" s="153">
        <f t="shared" si="109"/>
        <v>0</v>
      </c>
      <c r="Y62" s="153">
        <f t="shared" si="109"/>
        <v>0</v>
      </c>
      <c r="Z62" s="153">
        <f t="shared" si="109"/>
        <v>0</v>
      </c>
      <c r="AA62" s="153">
        <f t="shared" si="109"/>
        <v>0</v>
      </c>
      <c r="AB62" s="153">
        <f t="shared" si="109"/>
        <v>0</v>
      </c>
      <c r="AC62" s="153">
        <f t="shared" si="109"/>
        <v>0</v>
      </c>
      <c r="AD62" s="153">
        <f t="shared" si="109"/>
        <v>0</v>
      </c>
      <c r="AE62" s="153">
        <f t="shared" si="109"/>
        <v>0</v>
      </c>
      <c r="AF62" s="153">
        <f t="shared" si="109"/>
        <v>0</v>
      </c>
      <c r="AG62" s="153">
        <f t="shared" si="109"/>
        <v>0</v>
      </c>
      <c r="AH62" s="153">
        <f t="shared" si="109"/>
        <v>0</v>
      </c>
      <c r="AI62" s="153">
        <f t="shared" si="109"/>
        <v>0</v>
      </c>
      <c r="AJ62" s="153">
        <f t="shared" si="109"/>
        <v>0</v>
      </c>
      <c r="AK62" s="153">
        <f t="shared" si="109"/>
        <v>0</v>
      </c>
      <c r="AL62" s="153">
        <f t="shared" si="109"/>
        <v>0</v>
      </c>
      <c r="AM62" s="154">
        <f t="shared" si="109"/>
        <v>10556</v>
      </c>
      <c r="AN62" s="98">
        <f>E62-AM62</f>
        <v>0</v>
      </c>
    </row>
    <row r="63" spans="1:114" ht="12" customHeight="1" x14ac:dyDescent="0.2">
      <c r="A63" s="155"/>
      <c r="B63" s="156"/>
      <c r="C63" s="155"/>
      <c r="D63" s="157"/>
      <c r="E63" s="39"/>
      <c r="F63" s="36"/>
      <c r="G63" s="36"/>
      <c r="H63" s="36"/>
      <c r="I63" s="36"/>
      <c r="J63" s="36"/>
      <c r="K63" s="36"/>
      <c r="L63" s="36"/>
      <c r="M63" s="42"/>
      <c r="N63" s="36"/>
      <c r="O63" s="36"/>
      <c r="P63" s="36"/>
      <c r="Q63" s="36"/>
      <c r="R63" s="36"/>
      <c r="S63" s="42"/>
      <c r="T63" s="42"/>
      <c r="U63" s="36"/>
      <c r="V63" s="38"/>
      <c r="W63" s="36"/>
      <c r="X63" s="36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17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</row>
    <row r="64" spans="1:114" s="36" customFormat="1" ht="13.5" thickBot="1" x14ac:dyDescent="0.25">
      <c r="A64" s="158"/>
      <c r="B64" s="156"/>
      <c r="E64" s="243"/>
      <c r="F64" s="243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60"/>
    </row>
    <row r="65" spans="1:122" ht="16.5" customHeight="1" thickBot="1" x14ac:dyDescent="0.25">
      <c r="A65" s="161" t="s">
        <v>105</v>
      </c>
      <c r="B65" s="162" t="s">
        <v>111</v>
      </c>
      <c r="C65" s="163">
        <v>4700</v>
      </c>
      <c r="D65" s="164"/>
      <c r="E65" s="164"/>
      <c r="F65" s="164"/>
      <c r="G65" s="164"/>
      <c r="H65" s="164"/>
      <c r="I65" s="164"/>
      <c r="J65" s="164"/>
      <c r="K65" s="165" t="s">
        <v>132</v>
      </c>
      <c r="L65" s="166">
        <v>0</v>
      </c>
      <c r="M65" s="164"/>
      <c r="N65" s="159"/>
      <c r="O65" s="164"/>
      <c r="P65" s="167" t="s">
        <v>106</v>
      </c>
      <c r="Q65" s="167"/>
      <c r="R65" s="167"/>
      <c r="S65" s="164"/>
      <c r="T65" s="164"/>
      <c r="U65" s="164"/>
      <c r="V65" s="167"/>
      <c r="W65" s="167" t="s">
        <v>129</v>
      </c>
      <c r="X65" s="36"/>
      <c r="Y65" s="41"/>
      <c r="Z65" s="42"/>
      <c r="AA65" s="36"/>
      <c r="AB65" s="167"/>
      <c r="AC65" s="36"/>
      <c r="AD65" s="36"/>
      <c r="AE65" s="41"/>
      <c r="AF65" s="41"/>
      <c r="AG65" s="41"/>
      <c r="AH65" s="41"/>
      <c r="AI65" s="41"/>
      <c r="AJ65" s="41"/>
      <c r="AK65" s="41"/>
      <c r="AL65" s="42"/>
      <c r="AM65" s="17"/>
      <c r="AN65" s="42"/>
      <c r="AO65" s="42"/>
      <c r="AP65" s="42"/>
      <c r="AQ65" s="42"/>
      <c r="AR65" s="42"/>
      <c r="AS65" s="42"/>
      <c r="AT65" s="42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</row>
    <row r="66" spans="1:122" ht="38.25" x14ac:dyDescent="0.2">
      <c r="A66" s="168" t="s">
        <v>77</v>
      </c>
      <c r="B66" s="169" t="s">
        <v>83</v>
      </c>
      <c r="C66" s="170" t="s">
        <v>14</v>
      </c>
      <c r="D66" s="171" t="s">
        <v>15</v>
      </c>
      <c r="E66" s="172" t="s">
        <v>3</v>
      </c>
      <c r="F66" s="172" t="s">
        <v>16</v>
      </c>
      <c r="G66" s="173" t="s">
        <v>17</v>
      </c>
      <c r="H66" s="173" t="s">
        <v>18</v>
      </c>
      <c r="I66" s="173" t="s">
        <v>18</v>
      </c>
      <c r="J66" s="174" t="s">
        <v>81</v>
      </c>
      <c r="K66" s="175" t="s">
        <v>82</v>
      </c>
      <c r="L66" s="176" t="s">
        <v>131</v>
      </c>
      <c r="M66" s="176" t="s">
        <v>130</v>
      </c>
      <c r="N66" s="159"/>
      <c r="O66" s="164"/>
      <c r="P66" s="40"/>
      <c r="Q66" s="177" t="s">
        <v>101</v>
      </c>
      <c r="R66" s="178"/>
      <c r="S66" s="179"/>
      <c r="T66" s="180"/>
      <c r="U66" s="179"/>
      <c r="V66" s="180"/>
      <c r="W66" s="181"/>
      <c r="X66" s="177" t="s">
        <v>101</v>
      </c>
      <c r="Y66" s="179"/>
      <c r="Z66" s="180"/>
      <c r="AA66" s="179"/>
      <c r="AB66" s="180"/>
      <c r="AC66" s="181"/>
      <c r="AD66" s="36"/>
      <c r="AE66" s="36"/>
      <c r="AF66" s="36"/>
      <c r="AG66" s="36"/>
      <c r="AH66" s="36"/>
      <c r="AI66" s="36"/>
      <c r="AJ66" s="36"/>
      <c r="AK66" s="36"/>
      <c r="AL66" s="36"/>
      <c r="AM66" s="17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</row>
    <row r="67" spans="1:122" ht="12.75" x14ac:dyDescent="0.2">
      <c r="A67" s="182" t="s">
        <v>63</v>
      </c>
      <c r="B67" s="183" t="s">
        <v>160</v>
      </c>
      <c r="C67" s="184">
        <f>$C$65*F67</f>
        <v>2350</v>
      </c>
      <c r="D67" s="185">
        <f>C67/$C$100</f>
        <v>0.5</v>
      </c>
      <c r="E67" s="186">
        <v>4.5</v>
      </c>
      <c r="F67" s="187">
        <f>E67/$E$100</f>
        <v>0.5</v>
      </c>
      <c r="G67" s="188">
        <v>4.5</v>
      </c>
      <c r="H67" s="189">
        <f>G67/$G$100</f>
        <v>0.5</v>
      </c>
      <c r="I67" s="189">
        <f t="shared" ref="H67:I95" si="110">G67/$G$100</f>
        <v>0.5</v>
      </c>
      <c r="J67" s="190">
        <v>0</v>
      </c>
      <c r="K67" s="191" t="e">
        <f>J67/J100</f>
        <v>#DIV/0!</v>
      </c>
      <c r="L67" s="192"/>
      <c r="M67" s="193">
        <f>F60</f>
        <v>71180.87</v>
      </c>
      <c r="N67" s="159"/>
      <c r="O67" s="164"/>
      <c r="P67" s="40"/>
      <c r="Q67" s="194" t="s">
        <v>180</v>
      </c>
      <c r="R67" s="195"/>
      <c r="S67" s="196"/>
      <c r="T67" s="197"/>
      <c r="U67" s="196"/>
      <c r="V67" s="197"/>
      <c r="W67" s="198"/>
      <c r="X67" s="199"/>
      <c r="Y67" s="196"/>
      <c r="Z67" s="197"/>
      <c r="AA67" s="196"/>
      <c r="AB67" s="197"/>
      <c r="AC67" s="198"/>
      <c r="AD67" s="36"/>
      <c r="AE67" s="36"/>
      <c r="AF67" s="36"/>
      <c r="AG67" s="36"/>
      <c r="AH67" s="36"/>
      <c r="AI67" s="36"/>
      <c r="AJ67" s="36"/>
      <c r="AK67" s="36"/>
      <c r="AL67" s="36"/>
      <c r="AM67" s="17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</row>
    <row r="68" spans="1:122" ht="12.75" hidden="1" x14ac:dyDescent="0.2">
      <c r="A68" s="182" t="s">
        <v>64</v>
      </c>
      <c r="B68" s="183" t="s">
        <v>161</v>
      </c>
      <c r="C68" s="184">
        <f t="shared" ref="C68:C94" si="111">$C$65*F68</f>
        <v>0</v>
      </c>
      <c r="D68" s="185">
        <f t="shared" ref="D68:D99" si="112">C68/$C$100</f>
        <v>0</v>
      </c>
      <c r="E68" s="186">
        <v>0</v>
      </c>
      <c r="F68" s="187">
        <f t="shared" ref="F68:F99" si="113">E68/$E$100</f>
        <v>0</v>
      </c>
      <c r="G68" s="188">
        <v>0</v>
      </c>
      <c r="H68" s="189">
        <f t="shared" ref="H68:H94" si="114">G68/$G$100</f>
        <v>0</v>
      </c>
      <c r="I68" s="189">
        <f t="shared" si="110"/>
        <v>0</v>
      </c>
      <c r="J68" s="190">
        <v>0</v>
      </c>
      <c r="K68" s="191" t="e">
        <f>J68/J100</f>
        <v>#DIV/0!</v>
      </c>
      <c r="L68" s="192"/>
      <c r="M68" s="193">
        <f>G60</f>
        <v>0</v>
      </c>
      <c r="N68" s="159"/>
      <c r="O68" s="164"/>
      <c r="P68" s="40"/>
      <c r="Q68" s="199"/>
      <c r="R68" s="197"/>
      <c r="S68" s="196"/>
      <c r="T68" s="197"/>
      <c r="U68" s="196"/>
      <c r="V68" s="197"/>
      <c r="W68" s="198"/>
      <c r="X68" s="199"/>
      <c r="Y68" s="196"/>
      <c r="Z68" s="197"/>
      <c r="AA68" s="196"/>
      <c r="AB68" s="197"/>
      <c r="AC68" s="198"/>
      <c r="AD68" s="36"/>
      <c r="AE68" s="36"/>
      <c r="AF68" s="36"/>
      <c r="AG68" s="36"/>
      <c r="AH68" s="36"/>
      <c r="AI68" s="36"/>
      <c r="AJ68" s="36"/>
      <c r="AK68" s="36"/>
      <c r="AL68" s="36"/>
      <c r="AM68" s="17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</row>
    <row r="69" spans="1:122" ht="25.5" customHeight="1" x14ac:dyDescent="0.2">
      <c r="A69" s="182" t="s">
        <v>64</v>
      </c>
      <c r="B69" s="183" t="s">
        <v>171</v>
      </c>
      <c r="C69" s="184">
        <f t="shared" si="111"/>
        <v>0</v>
      </c>
      <c r="D69" s="185">
        <f t="shared" si="112"/>
        <v>0</v>
      </c>
      <c r="E69" s="186">
        <v>0</v>
      </c>
      <c r="F69" s="187">
        <f t="shared" si="113"/>
        <v>0</v>
      </c>
      <c r="G69" s="188">
        <v>0</v>
      </c>
      <c r="H69" s="189">
        <f t="shared" si="114"/>
        <v>0</v>
      </c>
      <c r="I69" s="189">
        <f t="shared" si="110"/>
        <v>0</v>
      </c>
      <c r="J69" s="190">
        <v>0</v>
      </c>
      <c r="K69" s="191" t="e">
        <f>J69/J101</f>
        <v>#DIV/0!</v>
      </c>
      <c r="L69" s="192"/>
      <c r="M69" s="193">
        <f>G61</f>
        <v>0</v>
      </c>
      <c r="N69" s="159"/>
      <c r="O69" s="164"/>
      <c r="P69" s="40"/>
      <c r="Q69" s="237" t="s">
        <v>207</v>
      </c>
      <c r="R69" s="238"/>
      <c r="S69" s="238"/>
      <c r="T69" s="197"/>
      <c r="U69" s="196"/>
      <c r="V69" s="197"/>
      <c r="W69" s="198"/>
      <c r="X69" s="199"/>
      <c r="Y69" s="196"/>
      <c r="Z69" s="197"/>
      <c r="AA69" s="196"/>
      <c r="AB69" s="197"/>
      <c r="AC69" s="198"/>
      <c r="AD69" s="36"/>
      <c r="AE69" s="36"/>
      <c r="AF69" s="36"/>
      <c r="AG69" s="36"/>
      <c r="AH69" s="36"/>
      <c r="AI69" s="36"/>
      <c r="AJ69" s="36"/>
      <c r="AK69" s="36"/>
      <c r="AL69" s="36"/>
      <c r="AM69" s="17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</row>
    <row r="70" spans="1:122" ht="25.5" hidden="1" x14ac:dyDescent="0.2">
      <c r="A70" s="182" t="s">
        <v>66</v>
      </c>
      <c r="B70" s="183" t="s">
        <v>118</v>
      </c>
      <c r="C70" s="184">
        <f t="shared" si="111"/>
        <v>0</v>
      </c>
      <c r="D70" s="185">
        <f t="shared" si="112"/>
        <v>0</v>
      </c>
      <c r="E70" s="186">
        <v>0</v>
      </c>
      <c r="F70" s="187">
        <f t="shared" si="113"/>
        <v>0</v>
      </c>
      <c r="G70" s="188">
        <v>0</v>
      </c>
      <c r="H70" s="189">
        <f t="shared" si="114"/>
        <v>0</v>
      </c>
      <c r="I70" s="189">
        <f t="shared" si="110"/>
        <v>0</v>
      </c>
      <c r="J70" s="190">
        <v>0</v>
      </c>
      <c r="K70" s="191" t="e">
        <f>J70/J100</f>
        <v>#DIV/0!</v>
      </c>
      <c r="L70" s="192"/>
      <c r="M70" s="193">
        <f>I60</f>
        <v>0</v>
      </c>
      <c r="N70" s="159"/>
      <c r="O70" s="164"/>
      <c r="P70" s="40"/>
      <c r="Q70" s="199"/>
      <c r="R70" s="197"/>
      <c r="S70" s="196"/>
      <c r="T70" s="197"/>
      <c r="U70" s="196"/>
      <c r="V70" s="197"/>
      <c r="W70" s="198"/>
      <c r="X70" s="199"/>
      <c r="Y70" s="196"/>
      <c r="Z70" s="197"/>
      <c r="AA70" s="196"/>
      <c r="AB70" s="197"/>
      <c r="AC70" s="198"/>
      <c r="AD70" s="36"/>
      <c r="AE70" s="36"/>
      <c r="AF70" s="36"/>
      <c r="AG70" s="36"/>
      <c r="AH70" s="36"/>
      <c r="AI70" s="36"/>
      <c r="AJ70" s="36"/>
      <c r="AK70" s="36"/>
      <c r="AL70" s="36"/>
      <c r="AM70" s="17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</row>
    <row r="71" spans="1:122" ht="25.5" x14ac:dyDescent="0.2">
      <c r="A71" s="182" t="s">
        <v>69</v>
      </c>
      <c r="B71" s="183" t="s">
        <v>162</v>
      </c>
      <c r="C71" s="184">
        <f t="shared" si="111"/>
        <v>0</v>
      </c>
      <c r="D71" s="185">
        <f t="shared" si="112"/>
        <v>0</v>
      </c>
      <c r="E71" s="186">
        <v>0</v>
      </c>
      <c r="F71" s="187">
        <f t="shared" si="113"/>
        <v>0</v>
      </c>
      <c r="G71" s="188">
        <v>0</v>
      </c>
      <c r="H71" s="189">
        <f t="shared" si="114"/>
        <v>0</v>
      </c>
      <c r="I71" s="189">
        <f t="shared" si="110"/>
        <v>0</v>
      </c>
      <c r="J71" s="190">
        <v>0</v>
      </c>
      <c r="K71" s="191" t="e">
        <f>J71/J100</f>
        <v>#DIV/0!</v>
      </c>
      <c r="L71" s="192">
        <f>1240000999+($L$65*1000)</f>
        <v>1240000999</v>
      </c>
      <c r="M71" s="193">
        <f>J60</f>
        <v>797</v>
      </c>
      <c r="N71" s="159"/>
      <c r="O71" s="164"/>
      <c r="P71" s="40"/>
      <c r="Q71" s="237" t="s">
        <v>211</v>
      </c>
      <c r="R71" s="238"/>
      <c r="S71" s="238"/>
      <c r="T71" s="197"/>
      <c r="U71" s="196"/>
      <c r="V71" s="197"/>
      <c r="W71" s="198"/>
      <c r="X71" s="199"/>
      <c r="Y71" s="196"/>
      <c r="Z71" s="197"/>
      <c r="AA71" s="196"/>
      <c r="AB71" s="197"/>
      <c r="AC71" s="198"/>
      <c r="AD71" s="36"/>
      <c r="AE71" s="36"/>
      <c r="AF71" s="36"/>
      <c r="AG71" s="36"/>
      <c r="AH71" s="36"/>
      <c r="AI71" s="36"/>
      <c r="AJ71" s="36"/>
      <c r="AK71" s="36"/>
      <c r="AL71" s="36"/>
      <c r="AM71" s="17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</row>
    <row r="72" spans="1:122" ht="25.5" hidden="1" x14ac:dyDescent="0.2">
      <c r="A72" s="182" t="s">
        <v>70</v>
      </c>
      <c r="B72" s="183" t="s">
        <v>57</v>
      </c>
      <c r="C72" s="184">
        <f t="shared" si="111"/>
        <v>0</v>
      </c>
      <c r="D72" s="185">
        <f t="shared" si="112"/>
        <v>0</v>
      </c>
      <c r="E72" s="186">
        <v>0</v>
      </c>
      <c r="F72" s="187">
        <f t="shared" si="113"/>
        <v>0</v>
      </c>
      <c r="G72" s="188">
        <v>0</v>
      </c>
      <c r="H72" s="189">
        <f t="shared" si="114"/>
        <v>0</v>
      </c>
      <c r="I72" s="189">
        <f t="shared" si="110"/>
        <v>0</v>
      </c>
      <c r="J72" s="190">
        <v>0</v>
      </c>
      <c r="K72" s="191" t="e">
        <f>J72/J100</f>
        <v>#DIV/0!</v>
      </c>
      <c r="L72" s="192"/>
      <c r="M72" s="193">
        <f>K60</f>
        <v>0</v>
      </c>
      <c r="N72" s="159"/>
      <c r="O72" s="164"/>
      <c r="P72" s="40"/>
      <c r="Q72" s="199"/>
      <c r="R72" s="197"/>
      <c r="S72" s="196"/>
      <c r="T72" s="197"/>
      <c r="U72" s="196"/>
      <c r="V72" s="197"/>
      <c r="W72" s="198"/>
      <c r="X72" s="199"/>
      <c r="Y72" s="196"/>
      <c r="Z72" s="197"/>
      <c r="AA72" s="196"/>
      <c r="AB72" s="197"/>
      <c r="AC72" s="198"/>
      <c r="AD72" s="36"/>
      <c r="AE72" s="36"/>
      <c r="AF72" s="36"/>
      <c r="AG72" s="36"/>
      <c r="AH72" s="36"/>
      <c r="AI72" s="36"/>
      <c r="AJ72" s="36"/>
      <c r="AK72" s="36"/>
      <c r="AL72" s="36"/>
      <c r="AM72" s="17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</row>
    <row r="73" spans="1:122" ht="12.75" hidden="1" x14ac:dyDescent="0.2">
      <c r="A73" s="182" t="s">
        <v>74</v>
      </c>
      <c r="B73" s="183" t="s">
        <v>7</v>
      </c>
      <c r="C73" s="184">
        <f t="shared" si="111"/>
        <v>0</v>
      </c>
      <c r="D73" s="185">
        <f t="shared" si="112"/>
        <v>0</v>
      </c>
      <c r="E73" s="186">
        <v>0</v>
      </c>
      <c r="F73" s="187">
        <f t="shared" si="113"/>
        <v>0</v>
      </c>
      <c r="G73" s="188">
        <v>0</v>
      </c>
      <c r="H73" s="189">
        <f t="shared" si="114"/>
        <v>0</v>
      </c>
      <c r="I73" s="189">
        <f t="shared" si="110"/>
        <v>0</v>
      </c>
      <c r="J73" s="190">
        <v>0</v>
      </c>
      <c r="K73" s="191" t="e">
        <f>J73/J100</f>
        <v>#DIV/0!</v>
      </c>
      <c r="L73" s="192"/>
      <c r="M73" s="193">
        <f>L60</f>
        <v>0</v>
      </c>
      <c r="N73" s="159"/>
      <c r="O73" s="164"/>
      <c r="P73" s="40"/>
      <c r="Q73" s="199"/>
      <c r="R73" s="197"/>
      <c r="S73" s="196"/>
      <c r="T73" s="197"/>
      <c r="U73" s="196"/>
      <c r="V73" s="197"/>
      <c r="W73" s="198"/>
      <c r="X73" s="199"/>
      <c r="Y73" s="196"/>
      <c r="Z73" s="197"/>
      <c r="AA73" s="196"/>
      <c r="AB73" s="197"/>
      <c r="AC73" s="198"/>
      <c r="AD73" s="36"/>
      <c r="AE73" s="36"/>
      <c r="AF73" s="36"/>
      <c r="AG73" s="36"/>
      <c r="AH73" s="36"/>
      <c r="AI73" s="36"/>
      <c r="AJ73" s="36"/>
      <c r="AK73" s="36"/>
      <c r="AL73" s="36"/>
      <c r="AM73" s="17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</row>
    <row r="74" spans="1:122" ht="12.75" hidden="1" x14ac:dyDescent="0.2">
      <c r="A74" s="182" t="s">
        <v>61</v>
      </c>
      <c r="B74" s="183" t="s">
        <v>163</v>
      </c>
      <c r="C74" s="184">
        <f t="shared" si="111"/>
        <v>0</v>
      </c>
      <c r="D74" s="185">
        <f t="shared" si="112"/>
        <v>0</v>
      </c>
      <c r="E74" s="186">
        <v>0</v>
      </c>
      <c r="F74" s="187">
        <f t="shared" si="113"/>
        <v>0</v>
      </c>
      <c r="G74" s="188">
        <v>0</v>
      </c>
      <c r="H74" s="189">
        <v>0</v>
      </c>
      <c r="I74" s="189">
        <f t="shared" si="110"/>
        <v>0</v>
      </c>
      <c r="J74" s="190">
        <v>0</v>
      </c>
      <c r="K74" s="191" t="e">
        <f>J74/J100</f>
        <v>#DIV/0!</v>
      </c>
      <c r="L74" s="192">
        <f>1240000999+($L$65*1000)</f>
        <v>1240000999</v>
      </c>
      <c r="M74" s="193">
        <f>M60</f>
        <v>0</v>
      </c>
      <c r="N74" s="159"/>
      <c r="O74" s="164"/>
      <c r="P74" s="40"/>
      <c r="Q74" s="199"/>
      <c r="R74" s="197"/>
      <c r="S74" s="196"/>
      <c r="T74" s="197"/>
      <c r="U74" s="196"/>
      <c r="V74" s="197"/>
      <c r="W74" s="198"/>
      <c r="X74" s="199"/>
      <c r="Y74" s="196"/>
      <c r="Z74" s="197"/>
      <c r="AA74" s="196"/>
      <c r="AB74" s="197"/>
      <c r="AC74" s="198"/>
      <c r="AD74" s="36"/>
      <c r="AE74" s="36"/>
      <c r="AF74" s="36"/>
      <c r="AG74" s="36"/>
      <c r="AH74" s="36"/>
      <c r="AI74" s="36"/>
      <c r="AJ74" s="36"/>
      <c r="AK74" s="36"/>
      <c r="AL74" s="36"/>
      <c r="AM74" s="17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</row>
    <row r="75" spans="1:122" ht="12.75" hidden="1" x14ac:dyDescent="0.2">
      <c r="A75" s="182" t="s">
        <v>61</v>
      </c>
      <c r="B75" s="183" t="s">
        <v>119</v>
      </c>
      <c r="C75" s="184">
        <f t="shared" si="111"/>
        <v>0</v>
      </c>
      <c r="D75" s="185">
        <f t="shared" si="112"/>
        <v>0</v>
      </c>
      <c r="E75" s="186">
        <v>0</v>
      </c>
      <c r="F75" s="187">
        <f t="shared" si="113"/>
        <v>0</v>
      </c>
      <c r="G75" s="188">
        <v>0</v>
      </c>
      <c r="H75" s="189">
        <f t="shared" si="114"/>
        <v>0</v>
      </c>
      <c r="I75" s="189">
        <f t="shared" si="110"/>
        <v>0</v>
      </c>
      <c r="J75" s="190">
        <v>0</v>
      </c>
      <c r="K75" s="191" t="e">
        <f>J75/J100</f>
        <v>#DIV/0!</v>
      </c>
      <c r="L75" s="192">
        <f>1240000999+($L$65*1000)</f>
        <v>1240000999</v>
      </c>
      <c r="M75" s="193">
        <f>N60</f>
        <v>0</v>
      </c>
      <c r="N75" s="159"/>
      <c r="O75" s="164"/>
      <c r="P75" s="40"/>
      <c r="Q75" s="199"/>
      <c r="R75" s="197"/>
      <c r="S75" s="196"/>
      <c r="T75" s="197"/>
      <c r="U75" s="196"/>
      <c r="V75" s="197"/>
      <c r="W75" s="198"/>
      <c r="X75" s="199"/>
      <c r="Y75" s="196"/>
      <c r="Z75" s="197"/>
      <c r="AA75" s="196"/>
      <c r="AB75" s="197"/>
      <c r="AC75" s="198"/>
      <c r="AD75" s="36"/>
      <c r="AE75" s="36"/>
      <c r="AF75" s="36"/>
      <c r="AG75" s="36"/>
      <c r="AH75" s="36"/>
      <c r="AI75" s="36"/>
      <c r="AJ75" s="36"/>
      <c r="AK75" s="36"/>
      <c r="AL75" s="36"/>
      <c r="AM75" s="17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</row>
    <row r="76" spans="1:122" ht="25.5" x14ac:dyDescent="0.2">
      <c r="A76" s="182" t="s">
        <v>126</v>
      </c>
      <c r="B76" s="183" t="s">
        <v>164</v>
      </c>
      <c r="C76" s="184">
        <f t="shared" si="111"/>
        <v>1828</v>
      </c>
      <c r="D76" s="185">
        <f>C76/$C$100</f>
        <v>0.38890000000000002</v>
      </c>
      <c r="E76" s="186">
        <v>3.5</v>
      </c>
      <c r="F76" s="187">
        <f t="shared" si="113"/>
        <v>0.38890000000000002</v>
      </c>
      <c r="G76" s="188">
        <v>3.5</v>
      </c>
      <c r="H76" s="189">
        <f t="shared" si="114"/>
        <v>0.38890000000000002</v>
      </c>
      <c r="I76" s="189">
        <f t="shared" si="110"/>
        <v>0.38890000000000002</v>
      </c>
      <c r="J76" s="190">
        <v>0</v>
      </c>
      <c r="K76" s="191" t="e">
        <f>J76/J100</f>
        <v>#DIV/0!</v>
      </c>
      <c r="L76" s="192">
        <f>1240000999+($L$65*1000)</f>
        <v>1240000999</v>
      </c>
      <c r="M76" s="193">
        <f>O60</f>
        <v>55364.47</v>
      </c>
      <c r="N76" s="159"/>
      <c r="O76" s="164"/>
      <c r="P76" s="40"/>
      <c r="Q76" s="237" t="s">
        <v>216</v>
      </c>
      <c r="R76" s="238"/>
      <c r="S76" s="238"/>
      <c r="T76" s="197"/>
      <c r="U76" s="196"/>
      <c r="V76" s="197"/>
      <c r="W76" s="198"/>
      <c r="X76" s="199"/>
      <c r="Y76" s="196"/>
      <c r="Z76" s="197"/>
      <c r="AA76" s="196"/>
      <c r="AB76" s="197"/>
      <c r="AC76" s="198"/>
      <c r="AD76" s="36"/>
      <c r="AE76" s="36"/>
      <c r="AF76" s="36"/>
      <c r="AG76" s="36"/>
      <c r="AH76" s="36"/>
      <c r="AI76" s="36"/>
      <c r="AJ76" s="36"/>
      <c r="AK76" s="36"/>
      <c r="AL76" s="36"/>
      <c r="AM76" s="17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</row>
    <row r="77" spans="1:122" ht="25.5" hidden="1" x14ac:dyDescent="0.2">
      <c r="A77" s="182" t="s">
        <v>76</v>
      </c>
      <c r="B77" s="183" t="s">
        <v>79</v>
      </c>
      <c r="C77" s="184">
        <f t="shared" si="111"/>
        <v>0</v>
      </c>
      <c r="D77" s="185">
        <f t="shared" si="112"/>
        <v>0</v>
      </c>
      <c r="E77" s="186">
        <v>0</v>
      </c>
      <c r="F77" s="187">
        <f t="shared" si="113"/>
        <v>0</v>
      </c>
      <c r="G77" s="188">
        <v>0</v>
      </c>
      <c r="H77" s="189">
        <f t="shared" si="114"/>
        <v>0</v>
      </c>
      <c r="I77" s="189">
        <f t="shared" si="110"/>
        <v>0</v>
      </c>
      <c r="J77" s="190">
        <v>0</v>
      </c>
      <c r="K77" s="191" t="e">
        <f>J77/J100</f>
        <v>#DIV/0!</v>
      </c>
      <c r="L77" s="192"/>
      <c r="M77" s="193">
        <f>P60</f>
        <v>0</v>
      </c>
      <c r="N77" s="159"/>
      <c r="O77" s="164"/>
      <c r="P77" s="40"/>
      <c r="Q77" s="199"/>
      <c r="R77" s="197"/>
      <c r="S77" s="196"/>
      <c r="T77" s="197"/>
      <c r="U77" s="196"/>
      <c r="V77" s="197"/>
      <c r="W77" s="198"/>
      <c r="X77" s="199"/>
      <c r="Y77" s="196"/>
      <c r="Z77" s="197"/>
      <c r="AA77" s="196"/>
      <c r="AB77" s="197"/>
      <c r="AC77" s="198"/>
      <c r="AD77" s="36"/>
      <c r="AE77" s="36"/>
      <c r="AF77" s="36"/>
      <c r="AG77" s="36"/>
      <c r="AH77" s="36"/>
      <c r="AI77" s="36"/>
      <c r="AJ77" s="36"/>
      <c r="AK77" s="36"/>
      <c r="AL77" s="36"/>
      <c r="AM77" s="17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</row>
    <row r="78" spans="1:122" ht="25.5" customHeight="1" x14ac:dyDescent="0.2">
      <c r="A78" s="182" t="s">
        <v>68</v>
      </c>
      <c r="B78" s="183" t="s">
        <v>172</v>
      </c>
      <c r="C78" s="184">
        <f t="shared" si="111"/>
        <v>0</v>
      </c>
      <c r="D78" s="185">
        <f t="shared" si="112"/>
        <v>0</v>
      </c>
      <c r="E78" s="186">
        <v>0</v>
      </c>
      <c r="F78" s="187">
        <f t="shared" si="113"/>
        <v>0</v>
      </c>
      <c r="G78" s="188">
        <v>0</v>
      </c>
      <c r="H78" s="189">
        <f t="shared" si="114"/>
        <v>0</v>
      </c>
      <c r="I78" s="189">
        <f t="shared" si="110"/>
        <v>0</v>
      </c>
      <c r="J78" s="190">
        <v>0</v>
      </c>
      <c r="K78" s="191" t="e">
        <f>J78/J100</f>
        <v>#DIV/0!</v>
      </c>
      <c r="L78" s="192"/>
      <c r="M78" s="193">
        <f>Q60</f>
        <v>333</v>
      </c>
      <c r="N78" s="200"/>
      <c r="O78" s="201"/>
      <c r="P78" s="202"/>
      <c r="Q78" s="237" t="s">
        <v>232</v>
      </c>
      <c r="R78" s="238"/>
      <c r="S78" s="238"/>
      <c r="T78" s="197"/>
      <c r="U78" s="196"/>
      <c r="V78" s="197"/>
      <c r="W78" s="198"/>
      <c r="X78" s="199"/>
      <c r="Y78" s="196"/>
      <c r="Z78" s="197"/>
      <c r="AA78" s="196"/>
      <c r="AB78" s="197"/>
      <c r="AC78" s="198"/>
      <c r="AD78" s="36"/>
      <c r="AE78" s="36"/>
      <c r="AF78" s="36"/>
      <c r="AG78" s="36"/>
      <c r="AH78" s="36"/>
      <c r="AI78" s="36"/>
      <c r="AJ78" s="36"/>
      <c r="AK78" s="36"/>
      <c r="AL78" s="36"/>
      <c r="AM78" s="17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</row>
    <row r="79" spans="1:122" ht="25.5" customHeight="1" x14ac:dyDescent="0.2">
      <c r="A79" s="182" t="s">
        <v>68</v>
      </c>
      <c r="B79" s="183" t="s">
        <v>173</v>
      </c>
      <c r="C79" s="184">
        <f t="shared" si="111"/>
        <v>0</v>
      </c>
      <c r="D79" s="185">
        <f t="shared" si="112"/>
        <v>0</v>
      </c>
      <c r="E79" s="186">
        <v>0</v>
      </c>
      <c r="F79" s="187">
        <f t="shared" si="113"/>
        <v>0</v>
      </c>
      <c r="G79" s="188">
        <v>0</v>
      </c>
      <c r="H79" s="189">
        <f t="shared" si="114"/>
        <v>0</v>
      </c>
      <c r="I79" s="189">
        <f t="shared" si="110"/>
        <v>0</v>
      </c>
      <c r="J79" s="190">
        <v>0</v>
      </c>
      <c r="K79" s="191" t="e">
        <f>J79/J101</f>
        <v>#DIV/0!</v>
      </c>
      <c r="L79" s="192"/>
      <c r="M79" s="193">
        <f>Q61</f>
        <v>333</v>
      </c>
      <c r="N79" s="200"/>
      <c r="O79" s="201"/>
      <c r="P79" s="202"/>
      <c r="Q79" s="237" t="s">
        <v>234</v>
      </c>
      <c r="R79" s="238"/>
      <c r="S79" s="238"/>
      <c r="T79" s="238"/>
      <c r="U79" s="238"/>
      <c r="V79" s="197"/>
      <c r="W79" s="198"/>
      <c r="X79" s="199"/>
      <c r="Y79" s="196"/>
      <c r="Z79" s="197"/>
      <c r="AA79" s="196"/>
      <c r="AB79" s="197"/>
      <c r="AC79" s="198"/>
      <c r="AD79" s="36"/>
      <c r="AE79" s="36"/>
      <c r="AF79" s="36"/>
      <c r="AG79" s="36"/>
      <c r="AH79" s="36"/>
      <c r="AI79" s="36"/>
      <c r="AJ79" s="36"/>
      <c r="AK79" s="36"/>
      <c r="AL79" s="36"/>
      <c r="AM79" s="17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</row>
    <row r="80" spans="1:122" ht="26.25" thickBot="1" x14ac:dyDescent="0.25">
      <c r="A80" s="182" t="s">
        <v>67</v>
      </c>
      <c r="B80" s="183" t="s">
        <v>165</v>
      </c>
      <c r="C80" s="184">
        <f t="shared" si="111"/>
        <v>0</v>
      </c>
      <c r="D80" s="185">
        <f t="shared" si="112"/>
        <v>0</v>
      </c>
      <c r="E80" s="186">
        <v>0</v>
      </c>
      <c r="F80" s="187">
        <f t="shared" si="113"/>
        <v>0</v>
      </c>
      <c r="G80" s="188">
        <v>0</v>
      </c>
      <c r="H80" s="189">
        <f t="shared" si="114"/>
        <v>0</v>
      </c>
      <c r="I80" s="189">
        <f t="shared" si="110"/>
        <v>0</v>
      </c>
      <c r="J80" s="190">
        <v>0</v>
      </c>
      <c r="K80" s="191" t="e">
        <f>J80/J100</f>
        <v>#DIV/0!</v>
      </c>
      <c r="L80" s="192">
        <f>1240000999+($L$65*1000)</f>
        <v>1240000999</v>
      </c>
      <c r="M80" s="193">
        <f>S60</f>
        <v>10564.26</v>
      </c>
      <c r="P80" s="203"/>
      <c r="Q80" s="237" t="s">
        <v>237</v>
      </c>
      <c r="R80" s="238"/>
      <c r="S80" s="196"/>
      <c r="T80" s="197"/>
      <c r="U80" s="196"/>
      <c r="V80" s="197"/>
      <c r="W80" s="198"/>
      <c r="X80" s="199"/>
      <c r="Y80" s="196"/>
      <c r="Z80" s="197"/>
      <c r="AA80" s="196"/>
      <c r="AB80" s="197"/>
      <c r="AC80" s="198"/>
      <c r="AD80" s="36"/>
      <c r="AE80" s="36"/>
      <c r="AF80" s="36"/>
      <c r="AG80" s="36"/>
      <c r="AH80" s="36"/>
      <c r="AI80" s="36"/>
      <c r="AJ80" s="36"/>
      <c r="AK80" s="36"/>
      <c r="AL80" s="36"/>
      <c r="AM80" s="17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</row>
    <row r="81" spans="1:108" ht="13.5" hidden="1" thickBot="1" x14ac:dyDescent="0.25">
      <c r="A81" s="182" t="s">
        <v>71</v>
      </c>
      <c r="B81" s="183" t="s">
        <v>58</v>
      </c>
      <c r="C81" s="184">
        <f t="shared" si="111"/>
        <v>0</v>
      </c>
      <c r="D81" s="185">
        <f t="shared" si="112"/>
        <v>0</v>
      </c>
      <c r="E81" s="186">
        <v>0</v>
      </c>
      <c r="F81" s="187">
        <f t="shared" si="113"/>
        <v>0</v>
      </c>
      <c r="G81" s="188">
        <v>0</v>
      </c>
      <c r="H81" s="189">
        <f t="shared" si="114"/>
        <v>0</v>
      </c>
      <c r="I81" s="189">
        <f t="shared" si="110"/>
        <v>0</v>
      </c>
      <c r="J81" s="190">
        <v>0</v>
      </c>
      <c r="K81" s="191" t="e">
        <f>J81/J100</f>
        <v>#DIV/0!</v>
      </c>
      <c r="L81" s="204">
        <f>1240000999+($L$65*1000)</f>
        <v>1240000999</v>
      </c>
      <c r="M81" s="205">
        <f>T60</f>
        <v>0</v>
      </c>
      <c r="P81" s="203"/>
      <c r="Q81" s="199"/>
      <c r="R81" s="197"/>
      <c r="S81" s="196"/>
      <c r="T81" s="197"/>
      <c r="U81" s="196"/>
      <c r="V81" s="197"/>
      <c r="W81" s="198"/>
      <c r="X81" s="199"/>
      <c r="Y81" s="196"/>
      <c r="Z81" s="197"/>
      <c r="AA81" s="196"/>
      <c r="AB81" s="197"/>
      <c r="AC81" s="198"/>
      <c r="AD81" s="36"/>
      <c r="AE81" s="36"/>
      <c r="AF81" s="36"/>
      <c r="AG81" s="36"/>
      <c r="AH81" s="36"/>
      <c r="AI81" s="36"/>
      <c r="AJ81" s="36"/>
      <c r="AK81" s="36"/>
      <c r="AL81" s="36"/>
      <c r="AM81" s="17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</row>
    <row r="82" spans="1:108" ht="26.25" customHeight="1" thickBot="1" x14ac:dyDescent="0.25">
      <c r="A82" s="182" t="s">
        <v>72</v>
      </c>
      <c r="B82" s="183" t="s">
        <v>1</v>
      </c>
      <c r="C82" s="184">
        <f t="shared" si="111"/>
        <v>0</v>
      </c>
      <c r="D82" s="185">
        <f t="shared" si="112"/>
        <v>0</v>
      </c>
      <c r="E82" s="186">
        <v>0</v>
      </c>
      <c r="F82" s="187">
        <f t="shared" si="113"/>
        <v>0</v>
      </c>
      <c r="G82" s="188">
        <v>0</v>
      </c>
      <c r="H82" s="189">
        <f t="shared" si="114"/>
        <v>0</v>
      </c>
      <c r="I82" s="189">
        <f t="shared" si="110"/>
        <v>0</v>
      </c>
      <c r="J82" s="190">
        <v>0</v>
      </c>
      <c r="K82" s="191" t="e">
        <f>J82/J100</f>
        <v>#DIV/0!</v>
      </c>
      <c r="L82" s="206">
        <f>1240000999+($L$65*1000)</f>
        <v>1240000999</v>
      </c>
      <c r="M82" s="207">
        <f>U60</f>
        <v>1803.01</v>
      </c>
      <c r="P82" s="40"/>
      <c r="Q82" s="237" t="s">
        <v>243</v>
      </c>
      <c r="R82" s="238"/>
      <c r="S82" s="238"/>
      <c r="T82" s="197"/>
      <c r="U82" s="196"/>
      <c r="V82" s="197"/>
      <c r="W82" s="198"/>
      <c r="X82" s="199"/>
      <c r="Y82" s="196"/>
      <c r="Z82" s="197"/>
      <c r="AA82" s="196"/>
      <c r="AB82" s="197"/>
      <c r="AC82" s="198"/>
      <c r="AD82" s="36"/>
      <c r="AE82" s="36"/>
      <c r="AF82" s="36"/>
      <c r="AG82" s="36"/>
      <c r="AH82" s="36"/>
      <c r="AI82" s="36"/>
      <c r="AJ82" s="36"/>
      <c r="AK82" s="36"/>
      <c r="AL82" s="36"/>
      <c r="AM82" s="17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</row>
    <row r="83" spans="1:108" ht="26.25" thickBot="1" x14ac:dyDescent="0.25">
      <c r="A83" s="182" t="s">
        <v>65</v>
      </c>
      <c r="B83" s="183" t="s">
        <v>80</v>
      </c>
      <c r="C83" s="184">
        <f t="shared" si="111"/>
        <v>522</v>
      </c>
      <c r="D83" s="185">
        <f t="shared" si="112"/>
        <v>0.1111</v>
      </c>
      <c r="E83" s="186">
        <v>1</v>
      </c>
      <c r="F83" s="187">
        <f t="shared" si="113"/>
        <v>0.1111</v>
      </c>
      <c r="G83" s="188">
        <v>1</v>
      </c>
      <c r="H83" s="189">
        <f t="shared" si="114"/>
        <v>0.1111</v>
      </c>
      <c r="I83" s="189">
        <f t="shared" si="110"/>
        <v>0.1111</v>
      </c>
      <c r="J83" s="190">
        <v>0</v>
      </c>
      <c r="K83" s="191" t="e">
        <f>J83/J100</f>
        <v>#DIV/0!</v>
      </c>
      <c r="L83" s="206">
        <v>1266201000</v>
      </c>
      <c r="M83" s="207">
        <f>V60</f>
        <v>15816.39</v>
      </c>
      <c r="Q83" s="237" t="s">
        <v>250</v>
      </c>
      <c r="R83" s="238"/>
      <c r="S83" s="196"/>
      <c r="T83" s="197"/>
      <c r="U83" s="196"/>
      <c r="V83" s="197"/>
      <c r="W83" s="198"/>
      <c r="X83" s="199"/>
      <c r="Y83" s="196"/>
      <c r="Z83" s="197"/>
      <c r="AA83" s="196"/>
      <c r="AB83" s="197"/>
      <c r="AC83" s="198"/>
      <c r="AD83" s="36"/>
      <c r="AE83" s="36"/>
      <c r="AF83" s="36"/>
      <c r="AG83" s="36"/>
      <c r="AH83" s="36"/>
      <c r="AI83" s="36"/>
      <c r="AJ83" s="36"/>
      <c r="AK83" s="36"/>
      <c r="AL83" s="36"/>
      <c r="AM83" s="17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</row>
    <row r="84" spans="1:108" ht="12.75" hidden="1" x14ac:dyDescent="0.2">
      <c r="A84" s="182" t="s">
        <v>75</v>
      </c>
      <c r="B84" s="183" t="s">
        <v>8</v>
      </c>
      <c r="C84" s="184">
        <f t="shared" si="111"/>
        <v>0</v>
      </c>
      <c r="D84" s="185">
        <f t="shared" si="112"/>
        <v>0</v>
      </c>
      <c r="E84" s="186">
        <v>0</v>
      </c>
      <c r="F84" s="187">
        <f t="shared" si="113"/>
        <v>0</v>
      </c>
      <c r="G84" s="188">
        <v>0</v>
      </c>
      <c r="H84" s="189">
        <f t="shared" si="114"/>
        <v>0</v>
      </c>
      <c r="I84" s="189">
        <f t="shared" si="110"/>
        <v>0</v>
      </c>
      <c r="J84" s="190">
        <v>0</v>
      </c>
      <c r="K84" s="191" t="e">
        <f>J84/J100</f>
        <v>#DIV/0!</v>
      </c>
      <c r="L84" s="208"/>
      <c r="M84" s="209">
        <f>W60</f>
        <v>0</v>
      </c>
      <c r="Q84" s="199"/>
      <c r="R84" s="197"/>
      <c r="S84" s="196"/>
      <c r="T84" s="197"/>
      <c r="U84" s="196"/>
      <c r="V84" s="197"/>
      <c r="W84" s="198"/>
      <c r="X84" s="199"/>
      <c r="Y84" s="196"/>
      <c r="Z84" s="197"/>
      <c r="AA84" s="196"/>
      <c r="AB84" s="197"/>
      <c r="AC84" s="198"/>
      <c r="AD84" s="36"/>
      <c r="AE84" s="36"/>
      <c r="AF84" s="36"/>
      <c r="AG84" s="36"/>
      <c r="AH84" s="36"/>
      <c r="AI84" s="36"/>
      <c r="AJ84" s="36"/>
      <c r="AK84" s="36"/>
      <c r="AL84" s="36"/>
      <c r="AM84" s="17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</row>
    <row r="85" spans="1:108" ht="25.5" hidden="1" x14ac:dyDescent="0.2">
      <c r="A85" s="182" t="s">
        <v>62</v>
      </c>
      <c r="B85" s="183" t="s">
        <v>59</v>
      </c>
      <c r="C85" s="184">
        <f t="shared" si="111"/>
        <v>0</v>
      </c>
      <c r="D85" s="185">
        <f t="shared" si="112"/>
        <v>0</v>
      </c>
      <c r="E85" s="186">
        <v>0</v>
      </c>
      <c r="F85" s="187">
        <f t="shared" si="113"/>
        <v>0</v>
      </c>
      <c r="G85" s="188">
        <v>0</v>
      </c>
      <c r="H85" s="189">
        <f t="shared" si="114"/>
        <v>0</v>
      </c>
      <c r="I85" s="189">
        <f t="shared" si="110"/>
        <v>0</v>
      </c>
      <c r="J85" s="190">
        <v>0</v>
      </c>
      <c r="K85" s="191" t="e">
        <f>J85/J100</f>
        <v>#DIV/0!</v>
      </c>
      <c r="L85" s="192">
        <f>1240000999+($L$65*1000)</f>
        <v>1240000999</v>
      </c>
      <c r="M85" s="193">
        <f>X60</f>
        <v>0</v>
      </c>
      <c r="Q85" s="199"/>
      <c r="R85" s="197"/>
      <c r="S85" s="196"/>
      <c r="T85" s="197"/>
      <c r="U85" s="196"/>
      <c r="V85" s="197"/>
      <c r="W85" s="198"/>
      <c r="X85" s="199"/>
      <c r="Y85" s="196"/>
      <c r="Z85" s="197"/>
      <c r="AA85" s="196"/>
      <c r="AB85" s="197"/>
      <c r="AC85" s="198"/>
      <c r="AD85" s="36"/>
      <c r="AE85" s="36"/>
      <c r="AF85" s="36"/>
      <c r="AG85" s="36"/>
      <c r="AH85" s="36"/>
      <c r="AI85" s="36"/>
      <c r="AJ85" s="36"/>
      <c r="AK85" s="36"/>
      <c r="AL85" s="36"/>
      <c r="AM85" s="17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</row>
    <row r="86" spans="1:108" ht="12.75" hidden="1" x14ac:dyDescent="0.2">
      <c r="A86" s="182" t="s">
        <v>60</v>
      </c>
      <c r="B86" s="183" t="s">
        <v>12</v>
      </c>
      <c r="C86" s="184">
        <f t="shared" si="111"/>
        <v>0</v>
      </c>
      <c r="D86" s="185">
        <f t="shared" si="112"/>
        <v>0</v>
      </c>
      <c r="E86" s="186">
        <v>0</v>
      </c>
      <c r="F86" s="187">
        <f t="shared" si="113"/>
        <v>0</v>
      </c>
      <c r="G86" s="188">
        <v>0</v>
      </c>
      <c r="H86" s="189">
        <f t="shared" si="114"/>
        <v>0</v>
      </c>
      <c r="I86" s="189">
        <f t="shared" si="110"/>
        <v>0</v>
      </c>
      <c r="J86" s="190">
        <v>0</v>
      </c>
      <c r="K86" s="191" t="e">
        <f>J86/J100</f>
        <v>#DIV/0!</v>
      </c>
      <c r="L86" s="204">
        <f>1240000999+($L$65*1000)</f>
        <v>1240000999</v>
      </c>
      <c r="M86" s="205">
        <f>Y60</f>
        <v>0</v>
      </c>
      <c r="Q86" s="199"/>
      <c r="R86" s="197"/>
      <c r="S86" s="196"/>
      <c r="T86" s="197"/>
      <c r="U86" s="196"/>
      <c r="V86" s="197"/>
      <c r="W86" s="198"/>
      <c r="X86" s="199"/>
      <c r="Y86" s="196"/>
      <c r="Z86" s="197"/>
      <c r="AA86" s="196"/>
      <c r="AB86" s="197"/>
      <c r="AC86" s="198"/>
      <c r="AD86" s="36"/>
      <c r="AE86" s="36"/>
      <c r="AF86" s="36"/>
      <c r="AG86" s="36"/>
      <c r="AH86" s="36"/>
      <c r="AI86" s="36"/>
      <c r="AJ86" s="36"/>
      <c r="AK86" s="36"/>
      <c r="AL86" s="36"/>
      <c r="AM86" s="17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</row>
    <row r="87" spans="1:108" ht="13.5" hidden="1" thickBot="1" x14ac:dyDescent="0.25">
      <c r="A87" s="182" t="s">
        <v>73</v>
      </c>
      <c r="B87" s="183" t="s">
        <v>78</v>
      </c>
      <c r="C87" s="184">
        <f t="shared" si="111"/>
        <v>0</v>
      </c>
      <c r="D87" s="185">
        <f t="shared" si="112"/>
        <v>0</v>
      </c>
      <c r="E87" s="186">
        <v>0</v>
      </c>
      <c r="F87" s="187">
        <f t="shared" si="113"/>
        <v>0</v>
      </c>
      <c r="G87" s="188">
        <v>0</v>
      </c>
      <c r="H87" s="189">
        <f t="shared" si="114"/>
        <v>0</v>
      </c>
      <c r="I87" s="189">
        <f t="shared" si="110"/>
        <v>0</v>
      </c>
      <c r="J87" s="190">
        <v>0</v>
      </c>
      <c r="K87" s="191" t="e">
        <f t="shared" ref="K87:K98" si="115">J87/$J$100</f>
        <v>#DIV/0!</v>
      </c>
      <c r="L87" s="210" t="s">
        <v>135</v>
      </c>
      <c r="M87" s="207">
        <f>Z60</f>
        <v>0</v>
      </c>
      <c r="P87" s="40"/>
      <c r="Q87" s="199"/>
      <c r="R87" s="197"/>
      <c r="S87" s="196"/>
      <c r="T87" s="197"/>
      <c r="U87" s="196"/>
      <c r="V87" s="197"/>
      <c r="W87" s="198"/>
      <c r="X87" s="199"/>
      <c r="Y87" s="196"/>
      <c r="Z87" s="197"/>
      <c r="AA87" s="196"/>
      <c r="AB87" s="197"/>
      <c r="AC87" s="198"/>
      <c r="AD87" s="36"/>
      <c r="AE87" s="36"/>
      <c r="AF87" s="36"/>
      <c r="AG87" s="36"/>
      <c r="AH87" s="36"/>
      <c r="AI87" s="36"/>
      <c r="AJ87" s="36"/>
      <c r="AK87" s="36"/>
      <c r="AL87" s="36"/>
      <c r="AM87" s="17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</row>
    <row r="88" spans="1:108" ht="12.75" hidden="1" x14ac:dyDescent="0.2">
      <c r="A88" s="182" t="s">
        <v>120</v>
      </c>
      <c r="B88" s="183" t="s">
        <v>121</v>
      </c>
      <c r="C88" s="184">
        <f t="shared" si="111"/>
        <v>0</v>
      </c>
      <c r="D88" s="185">
        <f t="shared" si="112"/>
        <v>0</v>
      </c>
      <c r="E88" s="186">
        <v>0</v>
      </c>
      <c r="F88" s="187">
        <f t="shared" si="113"/>
        <v>0</v>
      </c>
      <c r="G88" s="188">
        <v>0</v>
      </c>
      <c r="H88" s="189">
        <f t="shared" si="114"/>
        <v>0</v>
      </c>
      <c r="I88" s="189">
        <f t="shared" si="110"/>
        <v>0</v>
      </c>
      <c r="J88" s="190">
        <v>0</v>
      </c>
      <c r="K88" s="191" t="e">
        <f t="shared" si="115"/>
        <v>#DIV/0!</v>
      </c>
      <c r="L88" s="208"/>
      <c r="M88" s="209">
        <f>AA60</f>
        <v>0</v>
      </c>
      <c r="Q88" s="199"/>
      <c r="R88" s="197"/>
      <c r="S88" s="196"/>
      <c r="T88" s="197"/>
      <c r="U88" s="196"/>
      <c r="V88" s="197"/>
      <c r="W88" s="198"/>
      <c r="X88" s="199"/>
      <c r="Y88" s="196"/>
      <c r="Z88" s="197"/>
      <c r="AA88" s="196"/>
      <c r="AB88" s="197"/>
      <c r="AC88" s="198"/>
      <c r="AD88" s="36"/>
      <c r="AE88" s="36"/>
      <c r="AF88" s="36"/>
      <c r="AG88" s="36"/>
      <c r="AH88" s="36"/>
      <c r="AI88" s="36"/>
      <c r="AJ88" s="36"/>
      <c r="AK88" s="36"/>
      <c r="AL88" s="36"/>
      <c r="AM88" s="17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</row>
    <row r="89" spans="1:108" ht="12.75" hidden="1" x14ac:dyDescent="0.2">
      <c r="A89" s="182" t="s">
        <v>123</v>
      </c>
      <c r="B89" s="183" t="s">
        <v>122</v>
      </c>
      <c r="C89" s="184">
        <f t="shared" si="111"/>
        <v>0</v>
      </c>
      <c r="D89" s="185">
        <f t="shared" si="112"/>
        <v>0</v>
      </c>
      <c r="E89" s="186">
        <v>0</v>
      </c>
      <c r="F89" s="187">
        <f t="shared" si="113"/>
        <v>0</v>
      </c>
      <c r="G89" s="188">
        <v>0</v>
      </c>
      <c r="H89" s="189">
        <f t="shared" si="114"/>
        <v>0</v>
      </c>
      <c r="I89" s="189">
        <f t="shared" si="110"/>
        <v>0</v>
      </c>
      <c r="J89" s="190">
        <v>0</v>
      </c>
      <c r="K89" s="191" t="e">
        <f t="shared" si="115"/>
        <v>#DIV/0!</v>
      </c>
      <c r="L89" s="192"/>
      <c r="M89" s="193">
        <f>AB60</f>
        <v>0</v>
      </c>
      <c r="Q89" s="199"/>
      <c r="R89" s="197"/>
      <c r="S89" s="196"/>
      <c r="T89" s="197"/>
      <c r="U89" s="196"/>
      <c r="V89" s="197"/>
      <c r="W89" s="198"/>
      <c r="X89" s="199"/>
      <c r="Y89" s="196"/>
      <c r="Z89" s="197"/>
      <c r="AA89" s="196"/>
      <c r="AB89" s="197"/>
      <c r="AC89" s="198"/>
      <c r="AD89" s="36"/>
      <c r="AE89" s="36"/>
      <c r="AF89" s="36"/>
      <c r="AG89" s="36"/>
      <c r="AH89" s="36"/>
      <c r="AI89" s="36"/>
      <c r="AJ89" s="36"/>
      <c r="AK89" s="36"/>
      <c r="AL89" s="36"/>
      <c r="AM89" s="17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</row>
    <row r="90" spans="1:108" ht="12.75" hidden="1" x14ac:dyDescent="0.2">
      <c r="A90" s="182" t="s">
        <v>124</v>
      </c>
      <c r="B90" s="211" t="s">
        <v>124</v>
      </c>
      <c r="C90" s="184">
        <f t="shared" si="111"/>
        <v>0</v>
      </c>
      <c r="D90" s="185">
        <f t="shared" si="112"/>
        <v>0</v>
      </c>
      <c r="E90" s="186">
        <v>0</v>
      </c>
      <c r="F90" s="187">
        <f t="shared" si="113"/>
        <v>0</v>
      </c>
      <c r="G90" s="188">
        <v>0</v>
      </c>
      <c r="H90" s="189">
        <f t="shared" si="114"/>
        <v>0</v>
      </c>
      <c r="I90" s="189">
        <f t="shared" si="110"/>
        <v>0</v>
      </c>
      <c r="J90" s="190">
        <v>0</v>
      </c>
      <c r="K90" s="191" t="e">
        <f t="shared" si="115"/>
        <v>#DIV/0!</v>
      </c>
      <c r="L90" s="192">
        <f>1240000999+(L65*1000)</f>
        <v>1240000999</v>
      </c>
      <c r="M90" s="193">
        <f>AC60</f>
        <v>0</v>
      </c>
      <c r="P90" s="40"/>
      <c r="Q90" s="199"/>
      <c r="R90" s="197"/>
      <c r="S90" s="196"/>
      <c r="T90" s="197"/>
      <c r="U90" s="196"/>
      <c r="V90" s="197"/>
      <c r="W90" s="198"/>
      <c r="X90" s="199"/>
      <c r="Y90" s="196"/>
      <c r="Z90" s="197"/>
      <c r="AA90" s="196"/>
      <c r="AB90" s="197"/>
      <c r="AC90" s="198"/>
      <c r="AD90" s="36"/>
      <c r="AE90" s="36"/>
      <c r="AF90" s="36"/>
      <c r="AG90" s="36"/>
      <c r="AH90" s="36"/>
      <c r="AI90" s="36"/>
      <c r="AJ90" s="36"/>
      <c r="AK90" s="36"/>
      <c r="AL90" s="36"/>
      <c r="AM90" s="17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</row>
    <row r="91" spans="1:108" ht="12.75" hidden="1" x14ac:dyDescent="0.2">
      <c r="A91" s="182" t="s">
        <v>125</v>
      </c>
      <c r="B91" s="183" t="s">
        <v>125</v>
      </c>
      <c r="C91" s="184">
        <f t="shared" si="111"/>
        <v>0</v>
      </c>
      <c r="D91" s="185">
        <f t="shared" si="112"/>
        <v>0</v>
      </c>
      <c r="E91" s="186">
        <v>0</v>
      </c>
      <c r="F91" s="187">
        <f t="shared" si="113"/>
        <v>0</v>
      </c>
      <c r="G91" s="188">
        <v>0</v>
      </c>
      <c r="H91" s="189">
        <f t="shared" si="114"/>
        <v>0</v>
      </c>
      <c r="I91" s="189">
        <f t="shared" si="110"/>
        <v>0</v>
      </c>
      <c r="J91" s="190">
        <v>0</v>
      </c>
      <c r="K91" s="191" t="e">
        <f t="shared" si="115"/>
        <v>#DIV/0!</v>
      </c>
      <c r="L91" s="192">
        <v>1211370000</v>
      </c>
      <c r="M91" s="193">
        <f>AD60</f>
        <v>0</v>
      </c>
      <c r="P91" s="40"/>
      <c r="Q91" s="199"/>
      <c r="R91" s="197"/>
      <c r="S91" s="196"/>
      <c r="T91" s="197"/>
      <c r="U91" s="196"/>
      <c r="V91" s="197"/>
      <c r="W91" s="198"/>
      <c r="X91" s="199"/>
      <c r="Y91" s="196"/>
      <c r="Z91" s="197"/>
      <c r="AA91" s="196"/>
      <c r="AB91" s="197"/>
      <c r="AC91" s="198"/>
      <c r="AD91" s="36"/>
      <c r="AE91" s="36"/>
      <c r="AF91" s="36"/>
      <c r="AG91" s="36"/>
      <c r="AH91" s="36"/>
      <c r="AI91" s="36"/>
      <c r="AJ91" s="36"/>
      <c r="AK91" s="36"/>
      <c r="AL91" s="36"/>
      <c r="AM91" s="17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</row>
    <row r="92" spans="1:108" ht="12.75" hidden="1" x14ac:dyDescent="0.2">
      <c r="A92" s="182" t="s">
        <v>128</v>
      </c>
      <c r="B92" s="183" t="s">
        <v>127</v>
      </c>
      <c r="C92" s="184">
        <f t="shared" si="111"/>
        <v>0</v>
      </c>
      <c r="D92" s="185">
        <f t="shared" si="112"/>
        <v>0</v>
      </c>
      <c r="E92" s="186">
        <v>0</v>
      </c>
      <c r="F92" s="187">
        <f t="shared" si="113"/>
        <v>0</v>
      </c>
      <c r="G92" s="188">
        <v>0</v>
      </c>
      <c r="H92" s="189">
        <f t="shared" si="114"/>
        <v>0</v>
      </c>
      <c r="I92" s="189">
        <f t="shared" si="110"/>
        <v>0</v>
      </c>
      <c r="J92" s="190">
        <v>0</v>
      </c>
      <c r="K92" s="191" t="e">
        <f t="shared" si="115"/>
        <v>#DIV/0!</v>
      </c>
      <c r="L92" s="192">
        <v>1277405000</v>
      </c>
      <c r="M92" s="193">
        <f>AE60</f>
        <v>0</v>
      </c>
      <c r="P92" s="40"/>
      <c r="Q92" s="199"/>
      <c r="R92" s="197"/>
      <c r="S92" s="196"/>
      <c r="T92" s="197"/>
      <c r="U92" s="196"/>
      <c r="V92" s="197"/>
      <c r="W92" s="198"/>
      <c r="X92" s="199"/>
      <c r="Y92" s="196"/>
      <c r="Z92" s="197"/>
      <c r="AA92" s="196"/>
      <c r="AB92" s="197"/>
      <c r="AC92" s="198"/>
      <c r="AD92" s="36"/>
      <c r="AE92" s="36"/>
      <c r="AF92" s="36"/>
      <c r="AG92" s="36"/>
      <c r="AH92" s="36"/>
      <c r="AI92" s="36"/>
      <c r="AJ92" s="36"/>
      <c r="AK92" s="36"/>
      <c r="AL92" s="36"/>
      <c r="AM92" s="17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</row>
    <row r="93" spans="1:108" ht="25.5" hidden="1" x14ac:dyDescent="0.2">
      <c r="A93" s="212" t="s">
        <v>167</v>
      </c>
      <c r="B93" s="183" t="s">
        <v>168</v>
      </c>
      <c r="C93" s="184">
        <f t="shared" si="111"/>
        <v>0</v>
      </c>
      <c r="D93" s="185">
        <f t="shared" si="112"/>
        <v>0</v>
      </c>
      <c r="E93" s="186">
        <v>0</v>
      </c>
      <c r="F93" s="187">
        <f t="shared" si="113"/>
        <v>0</v>
      </c>
      <c r="G93" s="188">
        <v>0</v>
      </c>
      <c r="H93" s="189">
        <f t="shared" si="114"/>
        <v>0</v>
      </c>
      <c r="I93" s="189">
        <f t="shared" si="110"/>
        <v>0</v>
      </c>
      <c r="J93" s="190">
        <v>0</v>
      </c>
      <c r="K93" s="191" t="e">
        <f t="shared" si="115"/>
        <v>#DIV/0!</v>
      </c>
      <c r="L93" s="192"/>
      <c r="M93" s="193"/>
      <c r="P93" s="40"/>
      <c r="Q93" s="199"/>
      <c r="R93" s="197"/>
      <c r="S93" s="196"/>
      <c r="T93" s="197"/>
      <c r="U93" s="196"/>
      <c r="V93" s="197"/>
      <c r="W93" s="198"/>
      <c r="X93" s="199"/>
      <c r="Y93" s="196"/>
      <c r="Z93" s="197"/>
      <c r="AA93" s="196"/>
      <c r="AB93" s="197"/>
      <c r="AC93" s="198"/>
      <c r="AD93" s="36"/>
      <c r="AE93" s="36"/>
      <c r="AF93" s="36"/>
      <c r="AG93" s="36"/>
      <c r="AH93" s="36"/>
      <c r="AI93" s="36"/>
      <c r="AJ93" s="36"/>
      <c r="AK93" s="36"/>
      <c r="AL93" s="36"/>
      <c r="AM93" s="17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</row>
    <row r="94" spans="1:108" ht="12.75" hidden="1" x14ac:dyDescent="0.2">
      <c r="A94" s="212" t="s">
        <v>170</v>
      </c>
      <c r="B94" s="183" t="s">
        <v>169</v>
      </c>
      <c r="C94" s="184">
        <f t="shared" si="111"/>
        <v>0</v>
      </c>
      <c r="D94" s="185">
        <f t="shared" si="112"/>
        <v>0</v>
      </c>
      <c r="E94" s="186">
        <v>0</v>
      </c>
      <c r="F94" s="187">
        <f t="shared" si="113"/>
        <v>0</v>
      </c>
      <c r="G94" s="188">
        <v>0</v>
      </c>
      <c r="H94" s="189">
        <f t="shared" si="114"/>
        <v>0</v>
      </c>
      <c r="I94" s="189">
        <f t="shared" si="110"/>
        <v>0</v>
      </c>
      <c r="J94" s="190">
        <v>0</v>
      </c>
      <c r="K94" s="191" t="e">
        <f t="shared" si="115"/>
        <v>#DIV/0!</v>
      </c>
      <c r="L94" s="192"/>
      <c r="M94" s="193"/>
      <c r="P94" s="40"/>
      <c r="Q94" s="199"/>
      <c r="R94" s="197"/>
      <c r="S94" s="196"/>
      <c r="T94" s="197"/>
      <c r="U94" s="196"/>
      <c r="V94" s="197"/>
      <c r="W94" s="198"/>
      <c r="X94" s="199"/>
      <c r="Y94" s="196"/>
      <c r="Z94" s="197"/>
      <c r="AA94" s="196"/>
      <c r="AB94" s="197"/>
      <c r="AC94" s="198"/>
      <c r="AD94" s="36"/>
      <c r="AE94" s="36"/>
      <c r="AF94" s="36"/>
      <c r="AG94" s="36"/>
      <c r="AH94" s="36"/>
      <c r="AI94" s="36"/>
      <c r="AJ94" s="36"/>
      <c r="AK94" s="36"/>
      <c r="AL94" s="36"/>
      <c r="AM94" s="17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</row>
    <row r="95" spans="1:108" ht="12.75" hidden="1" x14ac:dyDescent="0.2">
      <c r="A95" s="212" t="s">
        <v>174</v>
      </c>
      <c r="B95" s="183" t="s">
        <v>166</v>
      </c>
      <c r="C95" s="184">
        <f t="shared" ref="C95:C99" si="116">C93*F95</f>
        <v>0</v>
      </c>
      <c r="D95" s="185">
        <f t="shared" si="112"/>
        <v>0</v>
      </c>
      <c r="E95" s="186">
        <v>0</v>
      </c>
      <c r="F95" s="187">
        <f t="shared" si="113"/>
        <v>0</v>
      </c>
      <c r="G95" s="188">
        <v>0</v>
      </c>
      <c r="H95" s="189">
        <f t="shared" si="110"/>
        <v>0</v>
      </c>
      <c r="I95" s="189">
        <f t="shared" si="110"/>
        <v>0</v>
      </c>
      <c r="J95" s="190">
        <v>0</v>
      </c>
      <c r="K95" s="191" t="e">
        <f t="shared" si="115"/>
        <v>#DIV/0!</v>
      </c>
      <c r="L95" s="192"/>
      <c r="M95" s="193"/>
      <c r="P95" s="40"/>
      <c r="Q95" s="199"/>
      <c r="R95" s="197"/>
      <c r="S95" s="196"/>
      <c r="T95" s="197"/>
      <c r="U95" s="196"/>
      <c r="V95" s="197"/>
      <c r="W95" s="198"/>
      <c r="X95" s="199"/>
      <c r="Y95" s="196"/>
      <c r="Z95" s="197"/>
      <c r="AA95" s="196"/>
      <c r="AB95" s="197"/>
      <c r="AC95" s="198"/>
      <c r="AD95" s="36"/>
      <c r="AE95" s="36"/>
      <c r="AF95" s="36"/>
      <c r="AG95" s="36"/>
      <c r="AH95" s="36"/>
      <c r="AI95" s="36"/>
      <c r="AJ95" s="36"/>
      <c r="AK95" s="36"/>
      <c r="AL95" s="36"/>
      <c r="AM95" s="17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</row>
    <row r="96" spans="1:108" ht="12.75" hidden="1" x14ac:dyDescent="0.2">
      <c r="A96" s="212"/>
      <c r="B96" s="183"/>
      <c r="C96" s="184">
        <f t="shared" si="116"/>
        <v>0</v>
      </c>
      <c r="D96" s="185">
        <f t="shared" si="112"/>
        <v>0</v>
      </c>
      <c r="E96" s="186">
        <v>0</v>
      </c>
      <c r="F96" s="187">
        <f t="shared" si="113"/>
        <v>0</v>
      </c>
      <c r="G96" s="188">
        <v>0</v>
      </c>
      <c r="H96" s="189">
        <f t="shared" ref="H96:I99" si="117">F96/$G$100</f>
        <v>0</v>
      </c>
      <c r="I96" s="189">
        <f t="shared" si="117"/>
        <v>0</v>
      </c>
      <c r="J96" s="190">
        <v>0</v>
      </c>
      <c r="K96" s="191" t="e">
        <f t="shared" si="115"/>
        <v>#DIV/0!</v>
      </c>
      <c r="L96" s="192"/>
      <c r="M96" s="193"/>
      <c r="P96" s="40"/>
      <c r="Q96" s="199"/>
      <c r="R96" s="197"/>
      <c r="S96" s="196"/>
      <c r="T96" s="197"/>
      <c r="U96" s="196"/>
      <c r="V96" s="197"/>
      <c r="W96" s="198"/>
      <c r="X96" s="199"/>
      <c r="Y96" s="196"/>
      <c r="Z96" s="197"/>
      <c r="AA96" s="196"/>
      <c r="AB96" s="197"/>
      <c r="AC96" s="198"/>
      <c r="AD96" s="36"/>
      <c r="AE96" s="36"/>
      <c r="AF96" s="36"/>
      <c r="AG96" s="36"/>
      <c r="AH96" s="36"/>
      <c r="AI96" s="36"/>
      <c r="AJ96" s="36"/>
      <c r="AK96" s="36"/>
      <c r="AL96" s="36"/>
      <c r="AM96" s="17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</row>
    <row r="97" spans="1:108" ht="12.75" hidden="1" x14ac:dyDescent="0.2">
      <c r="A97" s="212"/>
      <c r="B97" s="183"/>
      <c r="C97" s="184">
        <f t="shared" si="116"/>
        <v>0</v>
      </c>
      <c r="D97" s="185">
        <f t="shared" si="112"/>
        <v>0</v>
      </c>
      <c r="E97" s="186">
        <v>0</v>
      </c>
      <c r="F97" s="187">
        <f t="shared" si="113"/>
        <v>0</v>
      </c>
      <c r="G97" s="188">
        <v>0</v>
      </c>
      <c r="H97" s="189">
        <f t="shared" si="117"/>
        <v>0</v>
      </c>
      <c r="I97" s="189">
        <f t="shared" si="117"/>
        <v>0</v>
      </c>
      <c r="J97" s="190">
        <v>0</v>
      </c>
      <c r="K97" s="191" t="e">
        <f t="shared" si="115"/>
        <v>#DIV/0!</v>
      </c>
      <c r="L97" s="192"/>
      <c r="M97" s="193"/>
      <c r="P97" s="40"/>
      <c r="Q97" s="199"/>
      <c r="R97" s="197"/>
      <c r="S97" s="196"/>
      <c r="T97" s="197"/>
      <c r="U97" s="196"/>
      <c r="V97" s="197"/>
      <c r="W97" s="198"/>
      <c r="X97" s="199"/>
      <c r="Y97" s="196"/>
      <c r="Z97" s="197"/>
      <c r="AA97" s="196"/>
      <c r="AB97" s="197"/>
      <c r="AC97" s="198"/>
      <c r="AD97" s="36"/>
      <c r="AE97" s="36"/>
      <c r="AF97" s="36"/>
      <c r="AG97" s="36"/>
      <c r="AH97" s="36"/>
      <c r="AI97" s="36"/>
      <c r="AJ97" s="36"/>
      <c r="AK97" s="36"/>
      <c r="AL97" s="36"/>
      <c r="AM97" s="17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</row>
    <row r="98" spans="1:108" ht="12.75" hidden="1" x14ac:dyDescent="0.2">
      <c r="A98" s="212"/>
      <c r="B98" s="183"/>
      <c r="C98" s="184">
        <f t="shared" si="116"/>
        <v>0</v>
      </c>
      <c r="D98" s="185">
        <f t="shared" si="112"/>
        <v>0</v>
      </c>
      <c r="E98" s="186">
        <v>0</v>
      </c>
      <c r="F98" s="187">
        <f t="shared" si="113"/>
        <v>0</v>
      </c>
      <c r="G98" s="188">
        <v>0</v>
      </c>
      <c r="H98" s="189">
        <f t="shared" si="117"/>
        <v>0</v>
      </c>
      <c r="I98" s="189">
        <f t="shared" si="117"/>
        <v>0</v>
      </c>
      <c r="J98" s="190">
        <v>0</v>
      </c>
      <c r="K98" s="191" t="e">
        <f t="shared" si="115"/>
        <v>#DIV/0!</v>
      </c>
      <c r="L98" s="192"/>
      <c r="M98" s="193"/>
      <c r="P98" s="40"/>
      <c r="Q98" s="199"/>
      <c r="R98" s="197"/>
      <c r="S98" s="196"/>
      <c r="T98" s="197"/>
      <c r="U98" s="196"/>
      <c r="V98" s="197"/>
      <c r="W98" s="198"/>
      <c r="X98" s="199"/>
      <c r="Y98" s="196"/>
      <c r="Z98" s="197"/>
      <c r="AA98" s="196"/>
      <c r="AB98" s="197"/>
      <c r="AC98" s="198"/>
      <c r="AD98" s="36"/>
      <c r="AE98" s="36"/>
      <c r="AF98" s="36"/>
      <c r="AG98" s="36"/>
      <c r="AH98" s="36"/>
      <c r="AI98" s="36"/>
      <c r="AJ98" s="36"/>
      <c r="AK98" s="36"/>
      <c r="AL98" s="36"/>
      <c r="AM98" s="17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</row>
    <row r="99" spans="1:108" ht="12.75" hidden="1" x14ac:dyDescent="0.2">
      <c r="A99" s="212"/>
      <c r="B99" s="183"/>
      <c r="C99" s="184">
        <f t="shared" si="116"/>
        <v>0</v>
      </c>
      <c r="D99" s="185">
        <f t="shared" si="112"/>
        <v>0</v>
      </c>
      <c r="E99" s="186">
        <v>0</v>
      </c>
      <c r="F99" s="187">
        <f t="shared" si="113"/>
        <v>0</v>
      </c>
      <c r="G99" s="188">
        <v>0</v>
      </c>
      <c r="H99" s="189">
        <f t="shared" si="117"/>
        <v>0</v>
      </c>
      <c r="I99" s="189">
        <f t="shared" si="117"/>
        <v>0</v>
      </c>
      <c r="J99" s="190">
        <v>0</v>
      </c>
      <c r="K99" s="191" t="e">
        <f>J99/$J$100</f>
        <v>#DIV/0!</v>
      </c>
      <c r="L99" s="192"/>
      <c r="M99" s="193"/>
      <c r="P99" s="40"/>
      <c r="Q99" s="199"/>
      <c r="R99" s="197"/>
      <c r="S99" s="196"/>
      <c r="T99" s="197"/>
      <c r="U99" s="196"/>
      <c r="V99" s="197"/>
      <c r="W99" s="198"/>
      <c r="X99" s="199"/>
      <c r="Y99" s="196"/>
      <c r="Z99" s="197"/>
      <c r="AA99" s="196"/>
      <c r="AB99" s="197"/>
      <c r="AC99" s="198"/>
      <c r="AD99" s="36"/>
      <c r="AE99" s="36"/>
      <c r="AF99" s="36"/>
      <c r="AG99" s="36"/>
      <c r="AH99" s="36"/>
      <c r="AI99" s="36"/>
      <c r="AJ99" s="36"/>
      <c r="AK99" s="36"/>
      <c r="AL99" s="36"/>
      <c r="AM99" s="17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</row>
    <row r="100" spans="1:108" ht="16.5" customHeight="1" x14ac:dyDescent="0.2">
      <c r="C100" s="214">
        <f>SUM(C67:C99)</f>
        <v>4700</v>
      </c>
      <c r="D100" s="215">
        <f t="shared" ref="D100:K100" si="118">SUM(D67:D99)</f>
        <v>1</v>
      </c>
      <c r="E100" s="216">
        <f t="shared" si="118"/>
        <v>9</v>
      </c>
      <c r="F100" s="215">
        <f t="shared" si="118"/>
        <v>1</v>
      </c>
      <c r="G100" s="216">
        <f t="shared" si="118"/>
        <v>9</v>
      </c>
      <c r="H100" s="215">
        <f t="shared" si="118"/>
        <v>1</v>
      </c>
      <c r="I100" s="217">
        <f t="shared" si="118"/>
        <v>1</v>
      </c>
      <c r="J100" s="214">
        <f>SUM(J67:J99)</f>
        <v>0</v>
      </c>
      <c r="K100" s="218" t="e">
        <f t="shared" si="118"/>
        <v>#DIV/0!</v>
      </c>
      <c r="L100" s="217"/>
      <c r="M100" s="219">
        <f>SUM(M67:M99)</f>
        <v>156192</v>
      </c>
      <c r="P100" s="40"/>
      <c r="Q100" s="220"/>
      <c r="R100" s="221"/>
      <c r="S100" s="222"/>
      <c r="T100" s="221"/>
      <c r="U100" s="222"/>
      <c r="V100" s="221"/>
      <c r="W100" s="223"/>
      <c r="X100" s="220"/>
      <c r="Y100" s="222"/>
      <c r="Z100" s="221"/>
      <c r="AA100" s="222"/>
      <c r="AB100" s="221"/>
      <c r="AC100" s="223"/>
      <c r="AD100" s="36"/>
      <c r="AE100" s="36"/>
      <c r="AF100" s="36"/>
      <c r="AG100" s="36"/>
      <c r="AH100" s="36"/>
      <c r="AI100" s="36"/>
      <c r="AJ100" s="36"/>
      <c r="AK100" s="36"/>
      <c r="AL100" s="36"/>
      <c r="AM100" s="17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</row>
    <row r="101" spans="1:108" ht="16.5" customHeight="1" x14ac:dyDescent="0.2">
      <c r="A101" s="36"/>
      <c r="B101" s="37"/>
      <c r="C101" s="36"/>
      <c r="D101" s="38"/>
      <c r="E101" s="39"/>
      <c r="F101" s="36"/>
      <c r="G101" s="36"/>
      <c r="H101" s="36"/>
      <c r="I101" s="38"/>
      <c r="J101" s="36"/>
      <c r="K101" s="36"/>
      <c r="L101" s="36"/>
      <c r="M101" s="36"/>
      <c r="N101" s="36"/>
      <c r="O101" s="36"/>
      <c r="P101" s="36"/>
      <c r="Q101" s="42"/>
      <c r="R101" s="42"/>
      <c r="S101" s="42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</row>
    <row r="102" spans="1:108" ht="16.5" customHeight="1" x14ac:dyDescent="0.2">
      <c r="A102" s="36"/>
      <c r="B102" s="37"/>
      <c r="C102" s="36"/>
      <c r="D102" s="38"/>
      <c r="E102" s="39"/>
      <c r="F102" s="36"/>
      <c r="G102" s="36"/>
      <c r="H102" s="36"/>
      <c r="I102" s="38"/>
      <c r="J102" s="36"/>
      <c r="K102" s="36"/>
      <c r="L102" s="36"/>
      <c r="M102" s="36"/>
      <c r="N102" s="36"/>
      <c r="O102" s="36"/>
      <c r="P102" s="36"/>
      <c r="Q102" s="42"/>
      <c r="R102" s="42"/>
      <c r="S102" s="42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</row>
    <row r="103" spans="1:108" ht="16.5" customHeight="1" x14ac:dyDescent="0.2">
      <c r="A103" s="36"/>
      <c r="B103" s="37"/>
      <c r="C103" s="36"/>
      <c r="D103" s="38"/>
      <c r="E103" s="39"/>
      <c r="F103" s="36"/>
      <c r="G103" s="36"/>
      <c r="H103" s="36"/>
      <c r="I103" s="38"/>
      <c r="J103" s="36"/>
      <c r="K103" s="36"/>
      <c r="L103" s="36"/>
      <c r="M103" s="36"/>
      <c r="N103" s="36"/>
      <c r="O103" s="36"/>
      <c r="P103" s="36"/>
      <c r="Q103" s="42"/>
      <c r="R103" s="42"/>
      <c r="S103" s="42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</row>
    <row r="104" spans="1:108" ht="16.5" customHeight="1" x14ac:dyDescent="0.2">
      <c r="A104" s="36"/>
      <c r="B104" s="37"/>
      <c r="C104" s="36"/>
      <c r="D104" s="38"/>
      <c r="E104" s="39"/>
      <c r="F104" s="36"/>
      <c r="G104" s="36"/>
      <c r="H104" s="36"/>
      <c r="I104" s="38"/>
      <c r="J104" s="36"/>
      <c r="K104" s="36"/>
      <c r="L104" s="36"/>
      <c r="M104" s="36"/>
      <c r="N104" s="36"/>
      <c r="O104" s="36"/>
      <c r="P104" s="36"/>
      <c r="Q104" s="42"/>
      <c r="R104" s="42"/>
      <c r="S104" s="42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</row>
    <row r="105" spans="1:108" ht="16.5" customHeight="1" x14ac:dyDescent="0.2">
      <c r="A105" s="36"/>
      <c r="B105" s="37"/>
      <c r="C105" s="36"/>
      <c r="D105" s="38"/>
      <c r="E105" s="39"/>
      <c r="F105" s="36"/>
      <c r="G105" s="36"/>
      <c r="H105" s="36"/>
      <c r="I105" s="38"/>
      <c r="J105" s="36"/>
      <c r="K105" s="36"/>
      <c r="L105" s="36"/>
      <c r="M105" s="36"/>
      <c r="N105" s="36"/>
      <c r="O105" s="36"/>
      <c r="P105" s="36"/>
      <c r="Q105" s="42"/>
      <c r="R105" s="42"/>
      <c r="S105" s="42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</row>
    <row r="106" spans="1:108" ht="16.5" customHeight="1" x14ac:dyDescent="0.2">
      <c r="A106" s="36"/>
      <c r="B106" s="37"/>
      <c r="C106" s="36"/>
      <c r="D106" s="38"/>
      <c r="E106" s="39"/>
      <c r="F106" s="36"/>
      <c r="G106" s="36"/>
      <c r="H106" s="36"/>
      <c r="I106" s="38"/>
      <c r="J106" s="36"/>
      <c r="K106" s="36"/>
      <c r="L106" s="36"/>
      <c r="M106" s="36"/>
      <c r="N106" s="36"/>
      <c r="O106" s="36"/>
      <c r="P106" s="36"/>
      <c r="Q106" s="42"/>
      <c r="R106" s="42"/>
      <c r="S106" s="42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</row>
    <row r="107" spans="1:108" ht="16.5" customHeight="1" x14ac:dyDescent="0.2">
      <c r="A107" s="36"/>
      <c r="B107" s="37"/>
      <c r="C107" s="36"/>
      <c r="D107" s="38"/>
      <c r="E107" s="39"/>
      <c r="F107" s="36"/>
      <c r="G107" s="36"/>
      <c r="H107" s="36"/>
      <c r="I107" s="38"/>
      <c r="J107" s="36"/>
      <c r="K107" s="36"/>
      <c r="L107" s="36"/>
      <c r="M107" s="36"/>
      <c r="N107" s="36"/>
      <c r="O107" s="36"/>
      <c r="P107" s="36"/>
      <c r="Q107" s="42"/>
      <c r="R107" s="42"/>
      <c r="S107" s="42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</row>
    <row r="108" spans="1:108" ht="16.5" customHeight="1" x14ac:dyDescent="0.2">
      <c r="A108" s="36"/>
      <c r="B108" s="37"/>
      <c r="C108" s="36"/>
      <c r="D108" s="38"/>
      <c r="E108" s="39"/>
      <c r="F108" s="36"/>
      <c r="G108" s="36"/>
      <c r="H108" s="36"/>
      <c r="I108" s="38"/>
      <c r="J108" s="36"/>
      <c r="K108" s="36"/>
      <c r="L108" s="36"/>
      <c r="M108" s="36"/>
      <c r="N108" s="36"/>
      <c r="O108" s="36"/>
      <c r="P108" s="36"/>
      <c r="Q108" s="42"/>
      <c r="R108" s="42"/>
      <c r="S108" s="42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</row>
    <row r="109" spans="1:108" ht="16.5" customHeight="1" x14ac:dyDescent="0.2">
      <c r="A109" s="36"/>
      <c r="B109" s="37"/>
      <c r="C109" s="36"/>
      <c r="D109" s="38"/>
      <c r="E109" s="39"/>
      <c r="F109" s="36"/>
      <c r="G109" s="36"/>
      <c r="H109" s="36"/>
      <c r="I109" s="38"/>
      <c r="J109" s="36"/>
      <c r="K109" s="36"/>
      <c r="L109" s="36"/>
      <c r="M109" s="36"/>
      <c r="N109" s="36"/>
      <c r="O109" s="36"/>
      <c r="P109" s="36"/>
      <c r="Q109" s="42"/>
      <c r="R109" s="42"/>
      <c r="S109" s="42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</row>
    <row r="110" spans="1:108" ht="16.5" customHeight="1" x14ac:dyDescent="0.2">
      <c r="A110" s="36"/>
      <c r="B110" s="37"/>
      <c r="C110" s="36"/>
      <c r="D110" s="38"/>
      <c r="E110" s="39"/>
      <c r="F110" s="36"/>
      <c r="G110" s="36"/>
      <c r="H110" s="36"/>
      <c r="I110" s="38"/>
      <c r="J110" s="36"/>
      <c r="K110" s="36"/>
      <c r="L110" s="36"/>
      <c r="M110" s="36"/>
      <c r="N110" s="36"/>
      <c r="O110" s="36"/>
      <c r="P110" s="36"/>
      <c r="Q110" s="42"/>
      <c r="R110" s="42"/>
      <c r="S110" s="42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</row>
    <row r="111" spans="1:108" ht="16.5" customHeight="1" x14ac:dyDescent="0.2">
      <c r="A111" s="36"/>
      <c r="B111" s="37"/>
      <c r="C111" s="36"/>
      <c r="D111" s="38"/>
      <c r="E111" s="39"/>
      <c r="F111" s="36"/>
      <c r="G111" s="36"/>
      <c r="H111" s="36"/>
      <c r="I111" s="38"/>
      <c r="J111" s="36"/>
      <c r="K111" s="36"/>
      <c r="L111" s="36"/>
      <c r="M111" s="36"/>
      <c r="N111" s="36"/>
      <c r="O111" s="36"/>
      <c r="P111" s="36"/>
      <c r="Q111" s="42"/>
      <c r="R111" s="42"/>
      <c r="S111" s="42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</row>
    <row r="112" spans="1:108" ht="16.5" customHeight="1" x14ac:dyDescent="0.2">
      <c r="A112" s="36"/>
      <c r="B112" s="37"/>
      <c r="C112" s="36"/>
      <c r="D112" s="38"/>
      <c r="E112" s="39"/>
      <c r="F112" s="36"/>
      <c r="G112" s="36"/>
      <c r="H112" s="36"/>
      <c r="I112" s="38"/>
      <c r="J112" s="36"/>
      <c r="K112" s="36"/>
      <c r="L112" s="36"/>
      <c r="M112" s="36"/>
      <c r="N112" s="36"/>
      <c r="O112" s="36"/>
      <c r="P112" s="36"/>
      <c r="Q112" s="42"/>
      <c r="R112" s="42"/>
      <c r="S112" s="42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</row>
    <row r="113" spans="1:107" ht="16.5" customHeight="1" x14ac:dyDescent="0.2">
      <c r="A113" s="36"/>
      <c r="B113" s="37"/>
      <c r="C113" s="36"/>
      <c r="D113" s="38"/>
      <c r="E113" s="39"/>
      <c r="F113" s="36"/>
      <c r="G113" s="36"/>
      <c r="H113" s="36"/>
      <c r="I113" s="38"/>
      <c r="J113" s="36"/>
      <c r="K113" s="36"/>
      <c r="L113" s="36"/>
      <c r="M113" s="36"/>
      <c r="N113" s="36"/>
      <c r="O113" s="36"/>
      <c r="P113" s="36"/>
      <c r="Q113" s="42"/>
      <c r="R113" s="42"/>
      <c r="S113" s="42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</row>
    <row r="114" spans="1:107" ht="16.5" customHeight="1" x14ac:dyDescent="0.2">
      <c r="A114" s="36"/>
      <c r="B114" s="37"/>
      <c r="C114" s="36"/>
      <c r="D114" s="38"/>
      <c r="E114" s="39"/>
      <c r="F114" s="36"/>
      <c r="G114" s="36"/>
      <c r="H114" s="36"/>
      <c r="I114" s="38"/>
      <c r="J114" s="36"/>
      <c r="K114" s="36"/>
      <c r="L114" s="36"/>
      <c r="M114" s="36"/>
      <c r="N114" s="36"/>
      <c r="O114" s="36"/>
      <c r="P114" s="36"/>
      <c r="Q114" s="42"/>
      <c r="R114" s="42"/>
      <c r="S114" s="42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</row>
    <row r="115" spans="1:107" ht="16.5" customHeight="1" x14ac:dyDescent="0.2">
      <c r="A115" s="36"/>
      <c r="B115" s="37"/>
      <c r="C115" s="36"/>
      <c r="D115" s="38"/>
      <c r="E115" s="39"/>
      <c r="F115" s="36"/>
      <c r="G115" s="36"/>
      <c r="H115" s="36"/>
      <c r="I115" s="38"/>
      <c r="J115" s="36"/>
      <c r="K115" s="36"/>
      <c r="L115" s="36"/>
      <c r="M115" s="36"/>
      <c r="N115" s="36"/>
      <c r="O115" s="36"/>
      <c r="P115" s="36"/>
      <c r="Q115" s="42"/>
      <c r="R115" s="42"/>
      <c r="S115" s="42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</row>
    <row r="116" spans="1:107" ht="16.5" customHeight="1" x14ac:dyDescent="0.2">
      <c r="A116" s="36"/>
      <c r="B116" s="37"/>
      <c r="C116" s="36"/>
      <c r="D116" s="38"/>
      <c r="E116" s="39"/>
      <c r="F116" s="36"/>
      <c r="G116" s="36"/>
      <c r="H116" s="36"/>
      <c r="I116" s="38"/>
      <c r="J116" s="36"/>
      <c r="K116" s="36"/>
      <c r="L116" s="36"/>
      <c r="M116" s="36"/>
      <c r="N116" s="36"/>
      <c r="O116" s="36"/>
      <c r="P116" s="36"/>
      <c r="Q116" s="42"/>
      <c r="R116" s="42"/>
      <c r="S116" s="42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</row>
    <row r="117" spans="1:107" ht="16.5" customHeight="1" x14ac:dyDescent="0.2">
      <c r="A117" s="36"/>
      <c r="B117" s="37"/>
      <c r="C117" s="36"/>
      <c r="D117" s="38"/>
      <c r="E117" s="39"/>
      <c r="F117" s="36"/>
      <c r="G117" s="36"/>
      <c r="H117" s="36"/>
      <c r="I117" s="38"/>
      <c r="J117" s="36"/>
      <c r="K117" s="36"/>
      <c r="L117" s="36"/>
      <c r="M117" s="36"/>
      <c r="N117" s="36"/>
      <c r="O117" s="36"/>
      <c r="P117" s="36"/>
      <c r="Q117" s="42"/>
      <c r="R117" s="42"/>
      <c r="S117" s="42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</row>
    <row r="118" spans="1:107" ht="16.5" customHeight="1" x14ac:dyDescent="0.2">
      <c r="A118" s="36"/>
      <c r="B118" s="37"/>
      <c r="C118" s="36"/>
      <c r="D118" s="38"/>
      <c r="E118" s="39"/>
      <c r="F118" s="36"/>
      <c r="G118" s="36"/>
      <c r="H118" s="36"/>
      <c r="I118" s="38"/>
      <c r="J118" s="36"/>
      <c r="K118" s="36"/>
      <c r="L118" s="36"/>
      <c r="M118" s="36"/>
      <c r="N118" s="36"/>
      <c r="O118" s="36"/>
      <c r="P118" s="36"/>
      <c r="Q118" s="42"/>
      <c r="R118" s="42"/>
      <c r="S118" s="42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</row>
    <row r="119" spans="1:107" ht="16.5" customHeight="1" x14ac:dyDescent="0.2">
      <c r="A119" s="36"/>
      <c r="B119" s="37"/>
      <c r="C119" s="36"/>
      <c r="D119" s="38"/>
      <c r="E119" s="39"/>
      <c r="F119" s="36"/>
      <c r="G119" s="36"/>
      <c r="H119" s="36"/>
      <c r="I119" s="38"/>
      <c r="J119" s="36"/>
      <c r="K119" s="36"/>
      <c r="L119" s="36"/>
      <c r="M119" s="36"/>
      <c r="N119" s="36"/>
      <c r="O119" s="36"/>
      <c r="P119" s="36"/>
      <c r="Q119" s="42"/>
      <c r="R119" s="42"/>
      <c r="S119" s="42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</row>
    <row r="120" spans="1:107" ht="16.5" customHeight="1" x14ac:dyDescent="0.2">
      <c r="A120" s="36"/>
      <c r="B120" s="37"/>
      <c r="C120" s="36"/>
      <c r="D120" s="38"/>
      <c r="E120" s="39"/>
      <c r="F120" s="36"/>
      <c r="G120" s="36"/>
      <c r="H120" s="36"/>
      <c r="I120" s="38"/>
      <c r="J120" s="36"/>
      <c r="K120" s="36"/>
      <c r="L120" s="36"/>
      <c r="M120" s="36"/>
      <c r="N120" s="36"/>
      <c r="O120" s="36"/>
      <c r="P120" s="36"/>
      <c r="Q120" s="42"/>
      <c r="R120" s="42"/>
      <c r="S120" s="42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</row>
    <row r="121" spans="1:107" ht="16.5" customHeight="1" x14ac:dyDescent="0.2">
      <c r="A121" s="36"/>
      <c r="B121" s="37"/>
      <c r="C121" s="36"/>
      <c r="D121" s="38"/>
      <c r="E121" s="39"/>
      <c r="F121" s="36"/>
      <c r="G121" s="36"/>
      <c r="H121" s="36"/>
      <c r="I121" s="38"/>
      <c r="J121" s="36"/>
      <c r="K121" s="36"/>
      <c r="L121" s="36"/>
      <c r="M121" s="36"/>
      <c r="N121" s="36"/>
      <c r="O121" s="36"/>
      <c r="P121" s="36"/>
      <c r="Q121" s="42"/>
      <c r="R121" s="42"/>
      <c r="S121" s="42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</row>
    <row r="122" spans="1:107" ht="16.5" customHeight="1" x14ac:dyDescent="0.2">
      <c r="A122" s="36"/>
      <c r="B122" s="37"/>
      <c r="C122" s="36"/>
      <c r="D122" s="38"/>
      <c r="E122" s="39"/>
      <c r="F122" s="36"/>
      <c r="G122" s="36"/>
      <c r="H122" s="36"/>
      <c r="I122" s="38"/>
      <c r="J122" s="36"/>
      <c r="K122" s="36"/>
      <c r="L122" s="36"/>
      <c r="M122" s="36"/>
      <c r="N122" s="36"/>
      <c r="O122" s="36"/>
      <c r="P122" s="36"/>
      <c r="Q122" s="42"/>
      <c r="R122" s="42"/>
      <c r="S122" s="42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</row>
    <row r="123" spans="1:107" ht="16.5" customHeight="1" x14ac:dyDescent="0.2">
      <c r="A123" s="36"/>
      <c r="B123" s="37"/>
      <c r="C123" s="36"/>
      <c r="D123" s="38"/>
      <c r="E123" s="39"/>
      <c r="F123" s="36"/>
      <c r="G123" s="36"/>
      <c r="H123" s="36"/>
      <c r="I123" s="38"/>
      <c r="J123" s="36"/>
      <c r="K123" s="36"/>
      <c r="L123" s="36"/>
      <c r="M123" s="36"/>
      <c r="N123" s="36"/>
      <c r="O123" s="36"/>
      <c r="P123" s="36"/>
      <c r="Q123" s="42"/>
      <c r="R123" s="42"/>
      <c r="S123" s="42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</row>
    <row r="124" spans="1:107" ht="16.5" customHeight="1" x14ac:dyDescent="0.2">
      <c r="A124" s="36"/>
      <c r="B124" s="37"/>
      <c r="C124" s="36"/>
      <c r="D124" s="38"/>
      <c r="E124" s="39"/>
      <c r="F124" s="36"/>
      <c r="G124" s="36"/>
      <c r="H124" s="36"/>
      <c r="I124" s="38"/>
      <c r="J124" s="36"/>
      <c r="K124" s="36"/>
      <c r="L124" s="36"/>
      <c r="M124" s="36"/>
      <c r="N124" s="36"/>
      <c r="O124" s="36"/>
      <c r="P124" s="36"/>
      <c r="Q124" s="42"/>
      <c r="R124" s="42"/>
      <c r="S124" s="42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</row>
    <row r="125" spans="1:107" ht="16.5" customHeight="1" x14ac:dyDescent="0.2">
      <c r="A125" s="36"/>
      <c r="B125" s="37"/>
      <c r="C125" s="36"/>
      <c r="D125" s="38"/>
      <c r="E125" s="39"/>
      <c r="F125" s="36"/>
      <c r="G125" s="36"/>
      <c r="H125" s="36"/>
      <c r="I125" s="38"/>
      <c r="J125" s="36"/>
      <c r="K125" s="36"/>
      <c r="L125" s="36"/>
      <c r="M125" s="36"/>
      <c r="N125" s="36"/>
      <c r="O125" s="36"/>
      <c r="P125" s="36"/>
      <c r="Q125" s="42"/>
      <c r="R125" s="42"/>
      <c r="S125" s="42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</row>
    <row r="126" spans="1:107" ht="16.5" customHeight="1" x14ac:dyDescent="0.2">
      <c r="A126" s="36"/>
      <c r="B126" s="37"/>
      <c r="C126" s="36"/>
      <c r="D126" s="38"/>
      <c r="E126" s="39"/>
      <c r="F126" s="36"/>
      <c r="G126" s="36"/>
      <c r="H126" s="36"/>
      <c r="I126" s="38"/>
      <c r="J126" s="36"/>
      <c r="K126" s="36"/>
      <c r="L126" s="36"/>
      <c r="M126" s="36"/>
      <c r="N126" s="36"/>
      <c r="O126" s="36"/>
      <c r="P126" s="36"/>
      <c r="Q126" s="42"/>
      <c r="R126" s="42"/>
      <c r="S126" s="42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</row>
    <row r="127" spans="1:107" ht="16.5" customHeight="1" x14ac:dyDescent="0.2">
      <c r="A127" s="36"/>
      <c r="B127" s="37"/>
      <c r="C127" s="36"/>
      <c r="D127" s="38"/>
      <c r="E127" s="39"/>
      <c r="F127" s="36"/>
      <c r="G127" s="36"/>
      <c r="H127" s="36"/>
      <c r="I127" s="38"/>
      <c r="J127" s="36"/>
      <c r="K127" s="36"/>
      <c r="L127" s="36"/>
      <c r="M127" s="36"/>
      <c r="N127" s="36"/>
      <c r="O127" s="36"/>
      <c r="P127" s="36"/>
      <c r="Q127" s="42"/>
      <c r="R127" s="42"/>
      <c r="S127" s="42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</row>
    <row r="128" spans="1:107" ht="16.5" customHeight="1" x14ac:dyDescent="0.2">
      <c r="A128" s="36"/>
      <c r="B128" s="37"/>
      <c r="C128" s="36"/>
      <c r="D128" s="38"/>
      <c r="E128" s="39"/>
      <c r="F128" s="36"/>
      <c r="G128" s="36"/>
      <c r="H128" s="36"/>
      <c r="I128" s="38"/>
      <c r="J128" s="36"/>
      <c r="K128" s="36"/>
      <c r="L128" s="36"/>
      <c r="M128" s="36"/>
      <c r="N128" s="36"/>
      <c r="O128" s="36"/>
      <c r="P128" s="36"/>
      <c r="Q128" s="42"/>
      <c r="R128" s="42"/>
      <c r="S128" s="42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</row>
    <row r="129" spans="1:107" ht="16.5" customHeight="1" x14ac:dyDescent="0.2">
      <c r="A129" s="36"/>
      <c r="B129" s="37"/>
      <c r="C129" s="36"/>
      <c r="D129" s="38"/>
      <c r="E129" s="39"/>
      <c r="F129" s="36"/>
      <c r="G129" s="36"/>
      <c r="H129" s="36"/>
      <c r="I129" s="38"/>
      <c r="J129" s="36"/>
      <c r="K129" s="36"/>
      <c r="L129" s="36"/>
      <c r="M129" s="36"/>
      <c r="N129" s="36"/>
      <c r="O129" s="36"/>
      <c r="P129" s="36"/>
      <c r="Q129" s="42"/>
      <c r="R129" s="42"/>
      <c r="S129" s="42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</row>
    <row r="130" spans="1:107" ht="16.5" customHeight="1" x14ac:dyDescent="0.2">
      <c r="A130" s="36"/>
      <c r="B130" s="37"/>
      <c r="C130" s="36"/>
      <c r="D130" s="38"/>
      <c r="E130" s="39"/>
      <c r="F130" s="36"/>
      <c r="G130" s="36"/>
      <c r="H130" s="36"/>
      <c r="I130" s="38"/>
      <c r="J130" s="36"/>
      <c r="K130" s="36"/>
      <c r="L130" s="36"/>
      <c r="M130" s="36"/>
      <c r="N130" s="36"/>
      <c r="O130" s="36"/>
      <c r="P130" s="36"/>
      <c r="Q130" s="42"/>
      <c r="R130" s="42"/>
      <c r="S130" s="42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</row>
    <row r="131" spans="1:107" ht="16.5" customHeight="1" x14ac:dyDescent="0.2">
      <c r="A131" s="36"/>
      <c r="B131" s="37"/>
      <c r="C131" s="36"/>
      <c r="D131" s="38"/>
      <c r="E131" s="39"/>
      <c r="F131" s="36"/>
      <c r="G131" s="36"/>
      <c r="H131" s="36"/>
      <c r="I131" s="38"/>
      <c r="J131" s="36"/>
      <c r="K131" s="36"/>
      <c r="L131" s="36"/>
      <c r="M131" s="36"/>
      <c r="N131" s="36"/>
      <c r="O131" s="36"/>
      <c r="P131" s="36"/>
      <c r="Q131" s="42"/>
      <c r="R131" s="42"/>
      <c r="S131" s="42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</row>
    <row r="132" spans="1:107" ht="16.5" customHeight="1" x14ac:dyDescent="0.2">
      <c r="A132" s="36"/>
      <c r="B132" s="37"/>
      <c r="C132" s="36"/>
      <c r="D132" s="38"/>
      <c r="E132" s="39"/>
      <c r="F132" s="36"/>
      <c r="G132" s="36"/>
      <c r="H132" s="36"/>
      <c r="I132" s="38"/>
      <c r="J132" s="36"/>
      <c r="K132" s="36"/>
      <c r="L132" s="36"/>
      <c r="M132" s="36"/>
      <c r="N132" s="36"/>
      <c r="O132" s="36"/>
      <c r="P132" s="36"/>
      <c r="Q132" s="42"/>
      <c r="R132" s="42"/>
      <c r="S132" s="42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</row>
    <row r="133" spans="1:107" ht="16.5" customHeight="1" x14ac:dyDescent="0.2">
      <c r="A133" s="36"/>
      <c r="B133" s="37"/>
      <c r="C133" s="36"/>
      <c r="D133" s="38"/>
      <c r="E133" s="39"/>
      <c r="F133" s="36"/>
      <c r="G133" s="36"/>
      <c r="H133" s="36"/>
      <c r="I133" s="38"/>
      <c r="J133" s="36"/>
      <c r="K133" s="36"/>
      <c r="L133" s="36"/>
      <c r="M133" s="36"/>
      <c r="N133" s="36"/>
      <c r="O133" s="36"/>
      <c r="P133" s="36"/>
      <c r="Q133" s="42"/>
      <c r="R133" s="42"/>
      <c r="S133" s="42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</row>
    <row r="134" spans="1:107" ht="16.5" customHeight="1" x14ac:dyDescent="0.2">
      <c r="A134" s="36"/>
      <c r="B134" s="37"/>
      <c r="C134" s="36"/>
      <c r="D134" s="38"/>
      <c r="E134" s="39"/>
      <c r="F134" s="36"/>
      <c r="G134" s="36"/>
      <c r="H134" s="36"/>
      <c r="I134" s="38"/>
      <c r="J134" s="36"/>
      <c r="K134" s="36"/>
      <c r="L134" s="36"/>
      <c r="M134" s="36"/>
      <c r="N134" s="36"/>
      <c r="O134" s="36"/>
      <c r="P134" s="36"/>
      <c r="Q134" s="42"/>
      <c r="R134" s="42"/>
      <c r="S134" s="42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</row>
    <row r="135" spans="1:107" ht="16.5" customHeight="1" x14ac:dyDescent="0.2">
      <c r="A135" s="36"/>
      <c r="B135" s="37"/>
      <c r="C135" s="36"/>
      <c r="D135" s="38"/>
      <c r="E135" s="39"/>
      <c r="F135" s="36"/>
      <c r="G135" s="36"/>
      <c r="H135" s="36"/>
      <c r="I135" s="38"/>
      <c r="J135" s="36"/>
      <c r="K135" s="36"/>
      <c r="L135" s="36"/>
      <c r="M135" s="36"/>
      <c r="N135" s="36"/>
      <c r="O135" s="36"/>
      <c r="P135" s="36"/>
      <c r="Q135" s="42"/>
      <c r="R135" s="42"/>
      <c r="S135" s="42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</row>
    <row r="136" spans="1:107" ht="16.5" customHeight="1" x14ac:dyDescent="0.2">
      <c r="A136" s="36"/>
      <c r="B136" s="37"/>
      <c r="C136" s="36"/>
      <c r="D136" s="38"/>
      <c r="E136" s="39"/>
      <c r="F136" s="36"/>
      <c r="G136" s="36"/>
      <c r="H136" s="36"/>
      <c r="I136" s="38"/>
      <c r="J136" s="36"/>
      <c r="K136" s="36"/>
      <c r="L136" s="36"/>
      <c r="M136" s="36"/>
      <c r="N136" s="36"/>
      <c r="O136" s="36"/>
      <c r="P136" s="36"/>
      <c r="Q136" s="42"/>
      <c r="R136" s="42"/>
      <c r="S136" s="42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</row>
    <row r="137" spans="1:107" ht="16.5" customHeight="1" x14ac:dyDescent="0.2">
      <c r="A137" s="36"/>
      <c r="B137" s="37"/>
      <c r="C137" s="36"/>
      <c r="D137" s="38"/>
      <c r="E137" s="39"/>
      <c r="F137" s="36"/>
      <c r="G137" s="36"/>
      <c r="H137" s="36"/>
      <c r="I137" s="38"/>
      <c r="J137" s="36"/>
      <c r="K137" s="36"/>
      <c r="L137" s="36"/>
      <c r="M137" s="36"/>
      <c r="N137" s="36"/>
      <c r="O137" s="36"/>
      <c r="P137" s="36"/>
      <c r="Q137" s="42"/>
      <c r="R137" s="42"/>
      <c r="S137" s="42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</row>
    <row r="138" spans="1:107" ht="16.5" customHeight="1" x14ac:dyDescent="0.2">
      <c r="A138" s="36"/>
      <c r="B138" s="37"/>
      <c r="C138" s="36"/>
      <c r="D138" s="38"/>
      <c r="E138" s="39"/>
      <c r="F138" s="36"/>
      <c r="G138" s="36"/>
      <c r="H138" s="36"/>
      <c r="I138" s="38"/>
      <c r="J138" s="36"/>
      <c r="K138" s="36"/>
      <c r="L138" s="36"/>
      <c r="M138" s="36"/>
      <c r="N138" s="36"/>
      <c r="O138" s="36"/>
      <c r="P138" s="36"/>
      <c r="Q138" s="42"/>
      <c r="R138" s="42"/>
      <c r="S138" s="42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</row>
    <row r="139" spans="1:107" ht="16.5" customHeight="1" x14ac:dyDescent="0.2">
      <c r="A139" s="36"/>
      <c r="B139" s="37"/>
      <c r="C139" s="36"/>
      <c r="D139" s="38"/>
      <c r="E139" s="39"/>
      <c r="F139" s="36"/>
      <c r="G139" s="36"/>
      <c r="H139" s="36"/>
      <c r="I139" s="38"/>
      <c r="J139" s="36"/>
      <c r="K139" s="36"/>
      <c r="L139" s="36"/>
      <c r="M139" s="36"/>
      <c r="N139" s="36"/>
      <c r="O139" s="36"/>
      <c r="P139" s="36"/>
      <c r="Q139" s="42"/>
      <c r="R139" s="42"/>
      <c r="S139" s="42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</row>
    <row r="140" spans="1:107" ht="16.5" customHeight="1" x14ac:dyDescent="0.2">
      <c r="A140" s="36"/>
      <c r="B140" s="37"/>
      <c r="C140" s="36"/>
      <c r="D140" s="38"/>
      <c r="E140" s="39"/>
      <c r="F140" s="36"/>
      <c r="G140" s="36"/>
      <c r="H140" s="36"/>
      <c r="I140" s="38"/>
      <c r="J140" s="36"/>
      <c r="K140" s="36"/>
      <c r="L140" s="36"/>
      <c r="M140" s="36"/>
      <c r="N140" s="36"/>
      <c r="O140" s="36"/>
      <c r="P140" s="36"/>
      <c r="Q140" s="42"/>
      <c r="R140" s="42"/>
      <c r="S140" s="42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</row>
    <row r="141" spans="1:107" ht="16.5" customHeight="1" x14ac:dyDescent="0.2">
      <c r="A141" s="36"/>
      <c r="B141" s="37"/>
      <c r="C141" s="36"/>
      <c r="D141" s="38"/>
      <c r="E141" s="39"/>
      <c r="F141" s="36"/>
      <c r="G141" s="36"/>
      <c r="H141" s="36"/>
      <c r="I141" s="38"/>
      <c r="J141" s="36"/>
      <c r="K141" s="36"/>
      <c r="L141" s="36"/>
      <c r="M141" s="36"/>
      <c r="N141" s="36"/>
      <c r="O141" s="36"/>
      <c r="P141" s="36"/>
      <c r="Q141" s="42"/>
      <c r="R141" s="42"/>
      <c r="S141" s="42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</row>
    <row r="142" spans="1:107" ht="16.5" customHeight="1" x14ac:dyDescent="0.2">
      <c r="A142" s="36"/>
      <c r="B142" s="37"/>
      <c r="C142" s="36"/>
      <c r="D142" s="38"/>
      <c r="E142" s="39"/>
      <c r="F142" s="36"/>
      <c r="G142" s="36"/>
      <c r="H142" s="36"/>
      <c r="I142" s="38"/>
      <c r="J142" s="36"/>
      <c r="K142" s="36"/>
      <c r="L142" s="36"/>
      <c r="M142" s="36"/>
      <c r="N142" s="36"/>
      <c r="O142" s="36"/>
      <c r="P142" s="36"/>
      <c r="Q142" s="42"/>
      <c r="R142" s="42"/>
      <c r="S142" s="42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</row>
    <row r="143" spans="1:107" ht="16.5" customHeight="1" x14ac:dyDescent="0.2">
      <c r="A143" s="36"/>
      <c r="B143" s="37"/>
      <c r="C143" s="36"/>
      <c r="D143" s="38"/>
      <c r="E143" s="39"/>
      <c r="F143" s="36"/>
      <c r="G143" s="36"/>
      <c r="H143" s="36"/>
      <c r="I143" s="38"/>
      <c r="J143" s="36"/>
      <c r="K143" s="36"/>
      <c r="L143" s="36"/>
      <c r="M143" s="36"/>
      <c r="N143" s="36"/>
      <c r="O143" s="36"/>
      <c r="P143" s="36"/>
      <c r="Q143" s="42"/>
      <c r="R143" s="42"/>
      <c r="S143" s="42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</row>
    <row r="144" spans="1:107" ht="16.5" customHeight="1" x14ac:dyDescent="0.2">
      <c r="A144" s="36"/>
      <c r="B144" s="37"/>
      <c r="C144" s="36"/>
      <c r="D144" s="38"/>
      <c r="E144" s="39"/>
      <c r="F144" s="36"/>
      <c r="G144" s="36"/>
      <c r="H144" s="36"/>
      <c r="I144" s="38"/>
      <c r="J144" s="36"/>
      <c r="K144" s="36"/>
      <c r="L144" s="36"/>
      <c r="M144" s="36"/>
      <c r="N144" s="36"/>
      <c r="O144" s="36"/>
      <c r="P144" s="36"/>
      <c r="Q144" s="42"/>
      <c r="R144" s="42"/>
      <c r="S144" s="42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</row>
    <row r="145" spans="1:114" ht="16.5" customHeight="1" x14ac:dyDescent="0.2">
      <c r="A145" s="36"/>
      <c r="B145" s="37"/>
      <c r="C145" s="36"/>
      <c r="D145" s="38"/>
      <c r="E145" s="39"/>
      <c r="F145" s="36"/>
      <c r="G145" s="36"/>
      <c r="H145" s="36"/>
      <c r="I145" s="38"/>
      <c r="J145" s="36"/>
      <c r="K145" s="36"/>
      <c r="L145" s="36"/>
      <c r="M145" s="36"/>
      <c r="N145" s="36"/>
      <c r="O145" s="36"/>
      <c r="P145" s="36"/>
      <c r="Q145" s="42"/>
      <c r="R145" s="42"/>
      <c r="S145" s="42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</row>
    <row r="146" spans="1:114" ht="16.5" customHeight="1" x14ac:dyDescent="0.2">
      <c r="A146" s="36"/>
      <c r="B146" s="37"/>
      <c r="C146" s="36"/>
      <c r="D146" s="38"/>
      <c r="E146" s="39"/>
      <c r="F146" s="36"/>
      <c r="G146" s="36"/>
      <c r="H146" s="36"/>
      <c r="I146" s="38"/>
      <c r="J146" s="36"/>
      <c r="K146" s="36"/>
      <c r="L146" s="36"/>
      <c r="M146" s="36"/>
      <c r="N146" s="36"/>
      <c r="O146" s="36"/>
      <c r="P146" s="36"/>
      <c r="Q146" s="42"/>
      <c r="R146" s="42"/>
      <c r="S146" s="42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</row>
    <row r="147" spans="1:114" ht="16.5" customHeight="1" x14ac:dyDescent="0.2">
      <c r="A147" s="36"/>
      <c r="B147" s="37"/>
      <c r="C147" s="36"/>
      <c r="D147" s="38"/>
      <c r="E147" s="39"/>
      <c r="F147" s="36"/>
      <c r="G147" s="36"/>
      <c r="H147" s="36"/>
      <c r="I147" s="38"/>
      <c r="J147" s="36"/>
      <c r="K147" s="36"/>
      <c r="L147" s="36"/>
      <c r="M147" s="36"/>
      <c r="N147" s="36"/>
      <c r="O147" s="36"/>
      <c r="P147" s="36"/>
      <c r="Q147" s="42"/>
      <c r="R147" s="42"/>
      <c r="S147" s="42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</row>
    <row r="148" spans="1:114" ht="16.5" customHeight="1" x14ac:dyDescent="0.2">
      <c r="A148" s="36"/>
      <c r="B148" s="37"/>
      <c r="C148" s="36"/>
      <c r="D148" s="38"/>
      <c r="E148" s="39"/>
      <c r="F148" s="36"/>
      <c r="G148" s="36"/>
      <c r="H148" s="36"/>
      <c r="I148" s="38"/>
      <c r="J148" s="36"/>
      <c r="K148" s="36"/>
      <c r="L148" s="36"/>
      <c r="M148" s="36"/>
      <c r="N148" s="36"/>
      <c r="O148" s="36"/>
      <c r="P148" s="36"/>
      <c r="Q148" s="42"/>
      <c r="R148" s="42"/>
      <c r="S148" s="42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</row>
    <row r="149" spans="1:114" ht="16.5" customHeight="1" x14ac:dyDescent="0.2">
      <c r="A149" s="36"/>
      <c r="B149" s="37"/>
      <c r="C149" s="36"/>
      <c r="D149" s="38"/>
      <c r="E149" s="39"/>
      <c r="F149" s="36"/>
      <c r="G149" s="36"/>
      <c r="H149" s="36"/>
      <c r="I149" s="38"/>
      <c r="J149" s="36"/>
      <c r="K149" s="36"/>
      <c r="L149" s="36"/>
      <c r="M149" s="36"/>
      <c r="N149" s="36"/>
      <c r="O149" s="36"/>
      <c r="Q149" s="42"/>
      <c r="R149" s="42"/>
      <c r="S149" s="36"/>
      <c r="T149" s="36"/>
      <c r="U149" s="36"/>
      <c r="V149" s="36"/>
      <c r="W149" s="36"/>
      <c r="X149" s="36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</row>
    <row r="150" spans="1:114" ht="16.5" customHeight="1" x14ac:dyDescent="0.2">
      <c r="A150" s="36"/>
      <c r="B150" s="37"/>
      <c r="C150" s="36"/>
      <c r="D150" s="38"/>
      <c r="E150" s="39"/>
      <c r="F150" s="36"/>
      <c r="G150" s="36"/>
      <c r="H150" s="36"/>
      <c r="I150" s="38"/>
      <c r="J150" s="36"/>
      <c r="K150" s="36"/>
      <c r="L150" s="36"/>
      <c r="M150" s="36"/>
      <c r="N150" s="36"/>
      <c r="O150" s="36"/>
      <c r="Q150" s="42"/>
      <c r="R150" s="42"/>
      <c r="S150" s="36"/>
      <c r="T150" s="36"/>
      <c r="U150" s="36"/>
      <c r="V150" s="36"/>
      <c r="W150" s="36"/>
      <c r="X150" s="36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</row>
    <row r="151" spans="1:114" ht="16.5" customHeight="1" x14ac:dyDescent="0.2">
      <c r="A151" s="36"/>
      <c r="B151" s="37"/>
      <c r="C151" s="36"/>
      <c r="D151" s="38"/>
      <c r="E151" s="39"/>
      <c r="F151" s="36"/>
      <c r="G151" s="36"/>
      <c r="H151" s="36"/>
      <c r="I151" s="38"/>
      <c r="J151" s="36"/>
      <c r="K151" s="36"/>
      <c r="L151" s="36"/>
      <c r="M151" s="36"/>
      <c r="N151" s="36"/>
      <c r="O151" s="36"/>
      <c r="Q151" s="42"/>
      <c r="R151" s="42"/>
      <c r="S151" s="36"/>
      <c r="T151" s="36"/>
      <c r="U151" s="36"/>
      <c r="V151" s="36"/>
      <c r="W151" s="36"/>
      <c r="X151" s="36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</row>
    <row r="152" spans="1:114" ht="16.5" customHeight="1" x14ac:dyDescent="0.2">
      <c r="A152" s="36"/>
      <c r="B152" s="37"/>
      <c r="C152" s="36"/>
      <c r="D152" s="38"/>
      <c r="E152" s="39"/>
      <c r="F152" s="36"/>
      <c r="G152" s="36"/>
      <c r="H152" s="36"/>
      <c r="I152" s="38"/>
      <c r="J152" s="36"/>
      <c r="K152" s="36"/>
      <c r="L152" s="36"/>
      <c r="M152" s="36"/>
      <c r="N152" s="36"/>
      <c r="O152" s="36"/>
      <c r="Q152" s="42"/>
      <c r="R152" s="42"/>
      <c r="S152" s="36"/>
      <c r="T152" s="36"/>
      <c r="U152" s="36"/>
      <c r="V152" s="36"/>
      <c r="W152" s="36"/>
      <c r="X152" s="36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</row>
    <row r="153" spans="1:114" ht="16.5" customHeight="1" x14ac:dyDescent="0.2">
      <c r="A153" s="36"/>
      <c r="B153" s="37"/>
      <c r="C153" s="36"/>
      <c r="D153" s="38"/>
      <c r="E153" s="39"/>
      <c r="F153" s="36"/>
      <c r="G153" s="36"/>
      <c r="H153" s="36"/>
      <c r="I153" s="38"/>
      <c r="J153" s="36"/>
      <c r="K153" s="36"/>
      <c r="L153" s="36"/>
      <c r="M153" s="36"/>
      <c r="N153" s="36"/>
      <c r="O153" s="36"/>
      <c r="Q153" s="42"/>
      <c r="R153" s="42"/>
      <c r="S153" s="36"/>
      <c r="T153" s="36"/>
      <c r="U153" s="36"/>
      <c r="V153" s="36"/>
      <c r="W153" s="36"/>
      <c r="X153" s="36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</row>
    <row r="154" spans="1:114" ht="16.5" customHeight="1" x14ac:dyDescent="0.2">
      <c r="A154" s="36"/>
      <c r="B154" s="37"/>
      <c r="C154" s="36"/>
      <c r="D154" s="38"/>
      <c r="E154" s="39"/>
      <c r="F154" s="36"/>
      <c r="G154" s="36"/>
      <c r="H154" s="36"/>
      <c r="I154" s="38"/>
      <c r="J154" s="36"/>
      <c r="K154" s="36"/>
      <c r="L154" s="36"/>
      <c r="M154" s="36"/>
      <c r="N154" s="36"/>
      <c r="O154" s="36"/>
      <c r="Q154" s="42"/>
      <c r="R154" s="42"/>
      <c r="S154" s="36"/>
      <c r="T154" s="36"/>
      <c r="U154" s="36"/>
      <c r="V154" s="36"/>
      <c r="W154" s="36"/>
      <c r="X154" s="36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</row>
    <row r="155" spans="1:114" ht="16.5" customHeight="1" x14ac:dyDescent="0.2">
      <c r="A155" s="36"/>
      <c r="B155" s="37"/>
      <c r="C155" s="36"/>
      <c r="D155" s="38"/>
      <c r="E155" s="39"/>
      <c r="F155" s="36"/>
      <c r="G155" s="36"/>
      <c r="H155" s="36"/>
      <c r="I155" s="38"/>
      <c r="J155" s="36"/>
      <c r="K155" s="36"/>
      <c r="L155" s="36"/>
      <c r="M155" s="36"/>
      <c r="N155" s="36"/>
      <c r="O155" s="36"/>
      <c r="Q155" s="42"/>
      <c r="R155" s="42"/>
      <c r="S155" s="36"/>
      <c r="T155" s="36"/>
      <c r="U155" s="36"/>
      <c r="V155" s="36"/>
      <c r="W155" s="36"/>
      <c r="X155" s="36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</row>
    <row r="156" spans="1:114" ht="16.5" customHeight="1" x14ac:dyDescent="0.2">
      <c r="A156" s="36"/>
      <c r="B156" s="37"/>
      <c r="C156" s="36"/>
      <c r="D156" s="38"/>
      <c r="E156" s="39"/>
      <c r="F156" s="36"/>
      <c r="G156" s="36"/>
      <c r="H156" s="36"/>
      <c r="I156" s="38"/>
      <c r="J156" s="36"/>
      <c r="K156" s="36"/>
      <c r="L156" s="36"/>
      <c r="M156" s="36"/>
      <c r="N156" s="36"/>
      <c r="O156" s="36"/>
      <c r="Q156" s="42"/>
      <c r="R156" s="42"/>
      <c r="S156" s="36"/>
      <c r="T156" s="36"/>
      <c r="U156" s="36"/>
      <c r="V156" s="36"/>
      <c r="W156" s="36"/>
      <c r="X156" s="36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</row>
    <row r="157" spans="1:114" ht="16.5" customHeight="1" x14ac:dyDescent="0.2">
      <c r="A157" s="36"/>
      <c r="B157" s="37"/>
      <c r="C157" s="36"/>
      <c r="D157" s="38"/>
      <c r="E157" s="39"/>
      <c r="F157" s="36"/>
      <c r="G157" s="36"/>
      <c r="H157" s="36"/>
      <c r="I157" s="38"/>
      <c r="J157" s="36"/>
      <c r="K157" s="36"/>
      <c r="L157" s="36"/>
      <c r="M157" s="36"/>
      <c r="N157" s="36"/>
      <c r="O157" s="36"/>
      <c r="Q157" s="42"/>
      <c r="R157" s="42"/>
      <c r="S157" s="36"/>
      <c r="T157" s="36"/>
      <c r="U157" s="36"/>
      <c r="V157" s="36"/>
      <c r="W157" s="36"/>
      <c r="X157" s="36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</row>
    <row r="158" spans="1:114" ht="16.5" customHeight="1" x14ac:dyDescent="0.2">
      <c r="A158" s="36"/>
      <c r="B158" s="37"/>
      <c r="C158" s="36"/>
      <c r="D158" s="38"/>
      <c r="E158" s="39"/>
      <c r="F158" s="36"/>
      <c r="G158" s="36"/>
      <c r="H158" s="36"/>
      <c r="I158" s="38"/>
      <c r="J158" s="36"/>
      <c r="K158" s="36"/>
      <c r="L158" s="36"/>
      <c r="M158" s="36"/>
      <c r="N158" s="36"/>
      <c r="O158" s="36"/>
      <c r="Q158" s="42"/>
      <c r="R158" s="42"/>
      <c r="S158" s="36"/>
      <c r="T158" s="36"/>
      <c r="U158" s="36"/>
      <c r="V158" s="36"/>
      <c r="W158" s="36"/>
      <c r="X158" s="36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</row>
    <row r="159" spans="1:114" ht="16.5" customHeight="1" x14ac:dyDescent="0.2">
      <c r="A159" s="36"/>
      <c r="B159" s="37"/>
      <c r="C159" s="36"/>
      <c r="D159" s="38"/>
      <c r="E159" s="39"/>
      <c r="F159" s="36"/>
      <c r="G159" s="36"/>
      <c r="H159" s="36"/>
      <c r="I159" s="38"/>
      <c r="J159" s="36"/>
      <c r="K159" s="36"/>
      <c r="L159" s="36"/>
      <c r="M159" s="36"/>
      <c r="N159" s="36"/>
      <c r="O159" s="36"/>
      <c r="Q159" s="42"/>
      <c r="R159" s="42"/>
      <c r="S159" s="36"/>
      <c r="T159" s="36"/>
      <c r="U159" s="36"/>
      <c r="V159" s="36"/>
      <c r="W159" s="36"/>
      <c r="X159" s="36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</row>
    <row r="160" spans="1:114" ht="16.5" customHeight="1" x14ac:dyDescent="0.2">
      <c r="A160" s="36"/>
      <c r="B160" s="37"/>
      <c r="C160" s="36"/>
      <c r="D160" s="38"/>
      <c r="E160" s="39"/>
      <c r="F160" s="36"/>
      <c r="G160" s="36"/>
      <c r="H160" s="36"/>
      <c r="I160" s="38"/>
      <c r="J160" s="36"/>
      <c r="K160" s="36"/>
      <c r="L160" s="36"/>
      <c r="M160" s="36"/>
      <c r="N160" s="36"/>
      <c r="O160" s="36"/>
      <c r="Q160" s="42"/>
      <c r="R160" s="42"/>
      <c r="S160" s="36"/>
      <c r="T160" s="36"/>
      <c r="U160" s="36"/>
      <c r="V160" s="36"/>
      <c r="W160" s="36"/>
      <c r="X160" s="36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</row>
    <row r="161" spans="1:114" ht="16.5" customHeight="1" x14ac:dyDescent="0.2">
      <c r="A161" s="36"/>
      <c r="B161" s="37"/>
      <c r="C161" s="36"/>
      <c r="D161" s="38"/>
      <c r="E161" s="39"/>
      <c r="F161" s="36"/>
      <c r="G161" s="36"/>
      <c r="H161" s="36"/>
      <c r="I161" s="38"/>
      <c r="J161" s="36"/>
      <c r="K161" s="36"/>
      <c r="L161" s="36"/>
      <c r="M161" s="36"/>
      <c r="N161" s="36"/>
      <c r="O161" s="36"/>
      <c r="Q161" s="42"/>
      <c r="R161" s="42"/>
      <c r="S161" s="36"/>
      <c r="T161" s="36"/>
      <c r="U161" s="36"/>
      <c r="V161" s="36"/>
      <c r="W161" s="36"/>
      <c r="X161" s="36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</row>
    <row r="162" spans="1:114" ht="16.5" customHeight="1" x14ac:dyDescent="0.2">
      <c r="A162" s="36"/>
      <c r="B162" s="37"/>
      <c r="C162" s="36"/>
      <c r="D162" s="38"/>
      <c r="E162" s="39"/>
      <c r="F162" s="36"/>
      <c r="G162" s="36"/>
      <c r="H162" s="36"/>
      <c r="I162" s="38"/>
      <c r="J162" s="36"/>
      <c r="K162" s="36"/>
      <c r="L162" s="36"/>
      <c r="M162" s="36"/>
      <c r="N162" s="36"/>
      <c r="O162" s="36"/>
      <c r="Q162" s="42"/>
      <c r="R162" s="42"/>
      <c r="S162" s="36"/>
      <c r="T162" s="36"/>
      <c r="U162" s="36"/>
      <c r="V162" s="36"/>
      <c r="W162" s="36"/>
      <c r="X162" s="36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</row>
    <row r="163" spans="1:114" ht="16.5" customHeight="1" x14ac:dyDescent="0.2">
      <c r="A163" s="36"/>
      <c r="B163" s="37"/>
      <c r="C163" s="36"/>
      <c r="D163" s="38"/>
      <c r="E163" s="39"/>
      <c r="F163" s="36"/>
      <c r="G163" s="36"/>
      <c r="H163" s="36"/>
      <c r="I163" s="38"/>
      <c r="J163" s="36"/>
      <c r="K163" s="36"/>
      <c r="L163" s="36"/>
      <c r="M163" s="36"/>
      <c r="N163" s="36"/>
      <c r="O163" s="36"/>
      <c r="Q163" s="42"/>
      <c r="R163" s="42"/>
      <c r="S163" s="36"/>
      <c r="T163" s="36"/>
      <c r="U163" s="36"/>
      <c r="V163" s="36"/>
      <c r="W163" s="36"/>
      <c r="X163" s="36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</row>
    <row r="164" spans="1:114" ht="16.5" customHeight="1" x14ac:dyDescent="0.2">
      <c r="A164" s="36"/>
      <c r="B164" s="37"/>
      <c r="C164" s="36"/>
      <c r="D164" s="38"/>
      <c r="E164" s="39"/>
      <c r="F164" s="36"/>
      <c r="G164" s="36"/>
      <c r="H164" s="36"/>
      <c r="I164" s="38"/>
      <c r="J164" s="36"/>
      <c r="K164" s="36"/>
      <c r="L164" s="36"/>
      <c r="M164" s="36"/>
      <c r="N164" s="36"/>
      <c r="O164" s="36"/>
      <c r="Q164" s="42"/>
      <c r="R164" s="42"/>
      <c r="S164" s="36"/>
      <c r="T164" s="36"/>
      <c r="U164" s="36"/>
      <c r="V164" s="36"/>
      <c r="W164" s="36"/>
      <c r="X164" s="36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</row>
    <row r="165" spans="1:114" ht="16.5" customHeight="1" x14ac:dyDescent="0.2">
      <c r="A165" s="36"/>
      <c r="B165" s="37"/>
      <c r="C165" s="36"/>
      <c r="D165" s="38"/>
      <c r="E165" s="39"/>
      <c r="F165" s="36"/>
      <c r="G165" s="36"/>
      <c r="H165" s="36"/>
      <c r="I165" s="38"/>
      <c r="J165" s="36"/>
      <c r="K165" s="36"/>
      <c r="L165" s="36"/>
      <c r="M165" s="36"/>
      <c r="N165" s="36"/>
      <c r="O165" s="36"/>
      <c r="Q165" s="42"/>
      <c r="R165" s="42"/>
      <c r="S165" s="36"/>
      <c r="T165" s="36"/>
      <c r="U165" s="36"/>
      <c r="V165" s="36"/>
      <c r="W165" s="36"/>
      <c r="X165" s="36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</row>
    <row r="166" spans="1:114" ht="16.5" customHeight="1" x14ac:dyDescent="0.2">
      <c r="A166" s="36"/>
      <c r="B166" s="37"/>
      <c r="C166" s="36"/>
      <c r="D166" s="38"/>
      <c r="E166" s="39"/>
      <c r="F166" s="36"/>
      <c r="G166" s="36"/>
      <c r="H166" s="36"/>
      <c r="I166" s="38"/>
      <c r="J166" s="36"/>
      <c r="K166" s="36"/>
      <c r="L166" s="36"/>
      <c r="M166" s="36"/>
      <c r="N166" s="36"/>
      <c r="O166" s="36"/>
      <c r="Q166" s="42"/>
      <c r="R166" s="42"/>
      <c r="S166" s="36"/>
      <c r="T166" s="36"/>
      <c r="U166" s="36"/>
      <c r="V166" s="36"/>
      <c r="W166" s="36"/>
      <c r="X166" s="36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</row>
    <row r="167" spans="1:114" ht="16.5" customHeight="1" x14ac:dyDescent="0.2">
      <c r="A167" s="36"/>
      <c r="B167" s="37"/>
      <c r="C167" s="36"/>
      <c r="D167" s="38"/>
      <c r="E167" s="39"/>
      <c r="F167" s="36"/>
      <c r="G167" s="36"/>
      <c r="H167" s="36"/>
      <c r="I167" s="38"/>
      <c r="J167" s="36"/>
      <c r="K167" s="36"/>
      <c r="L167" s="36"/>
      <c r="M167" s="36"/>
      <c r="N167" s="36"/>
      <c r="O167" s="36"/>
      <c r="Q167" s="42"/>
      <c r="R167" s="42"/>
      <c r="S167" s="36"/>
      <c r="T167" s="36"/>
      <c r="U167" s="36"/>
      <c r="V167" s="36"/>
      <c r="W167" s="36"/>
      <c r="X167" s="36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</row>
    <row r="168" spans="1:114" ht="16.5" customHeight="1" x14ac:dyDescent="0.2">
      <c r="A168" s="36"/>
      <c r="B168" s="37"/>
      <c r="C168" s="36"/>
      <c r="D168" s="38"/>
      <c r="E168" s="39"/>
      <c r="F168" s="36"/>
      <c r="G168" s="36"/>
      <c r="H168" s="36"/>
      <c r="I168" s="38"/>
      <c r="J168" s="36"/>
      <c r="K168" s="36"/>
      <c r="L168" s="36"/>
      <c r="M168" s="36"/>
      <c r="N168" s="36"/>
      <c r="O168" s="36"/>
      <c r="Q168" s="42"/>
      <c r="R168" s="42"/>
      <c r="S168" s="36"/>
      <c r="T168" s="36"/>
      <c r="U168" s="36"/>
      <c r="V168" s="36"/>
      <c r="W168" s="36"/>
      <c r="X168" s="36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</row>
    <row r="169" spans="1:114" ht="16.5" customHeight="1" x14ac:dyDescent="0.2">
      <c r="A169" s="36"/>
      <c r="B169" s="37"/>
      <c r="C169" s="36"/>
      <c r="D169" s="38"/>
      <c r="E169" s="39"/>
      <c r="F169" s="36"/>
      <c r="G169" s="36"/>
      <c r="H169" s="36"/>
      <c r="I169" s="38"/>
      <c r="J169" s="36"/>
      <c r="K169" s="36"/>
      <c r="L169" s="36"/>
      <c r="M169" s="36"/>
      <c r="N169" s="36"/>
      <c r="O169" s="36"/>
      <c r="Q169" s="42"/>
      <c r="R169" s="42"/>
      <c r="S169" s="36"/>
      <c r="T169" s="36"/>
      <c r="U169" s="36"/>
      <c r="V169" s="36"/>
      <c r="W169" s="36"/>
      <c r="X169" s="36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</row>
    <row r="170" spans="1:114" ht="16.5" customHeight="1" x14ac:dyDescent="0.2">
      <c r="A170" s="36"/>
      <c r="B170" s="37"/>
      <c r="C170" s="36"/>
      <c r="D170" s="38"/>
      <c r="E170" s="39"/>
      <c r="F170" s="36"/>
      <c r="G170" s="36"/>
      <c r="H170" s="36"/>
      <c r="I170" s="38"/>
      <c r="J170" s="36"/>
      <c r="K170" s="36"/>
      <c r="L170" s="36"/>
      <c r="M170" s="36"/>
      <c r="N170" s="36"/>
      <c r="O170" s="36"/>
      <c r="Q170" s="42"/>
      <c r="R170" s="42"/>
      <c r="S170" s="36"/>
      <c r="T170" s="36"/>
      <c r="U170" s="36"/>
      <c r="V170" s="36"/>
      <c r="W170" s="36"/>
      <c r="X170" s="36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</row>
    <row r="171" spans="1:114" ht="16.5" customHeight="1" x14ac:dyDescent="0.2">
      <c r="A171" s="36"/>
      <c r="B171" s="37"/>
      <c r="C171" s="36"/>
      <c r="D171" s="38"/>
      <c r="E171" s="39"/>
      <c r="F171" s="36"/>
      <c r="G171" s="36"/>
      <c r="H171" s="36"/>
      <c r="I171" s="38"/>
      <c r="J171" s="36"/>
      <c r="K171" s="36"/>
      <c r="L171" s="36"/>
      <c r="M171" s="36"/>
      <c r="N171" s="36"/>
      <c r="O171" s="36"/>
      <c r="Q171" s="42"/>
      <c r="R171" s="42"/>
      <c r="S171" s="36"/>
      <c r="T171" s="36"/>
      <c r="U171" s="36"/>
      <c r="V171" s="36"/>
      <c r="W171" s="36"/>
      <c r="X171" s="36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</row>
    <row r="172" spans="1:114" ht="16.5" customHeight="1" x14ac:dyDescent="0.2">
      <c r="A172" s="36"/>
      <c r="B172" s="37"/>
      <c r="C172" s="36"/>
      <c r="D172" s="38"/>
      <c r="E172" s="39"/>
      <c r="F172" s="36"/>
      <c r="G172" s="36"/>
      <c r="H172" s="36"/>
      <c r="I172" s="38"/>
      <c r="J172" s="36"/>
      <c r="K172" s="36"/>
      <c r="L172" s="36"/>
      <c r="M172" s="36"/>
      <c r="N172" s="36"/>
      <c r="O172" s="36"/>
      <c r="Q172" s="42"/>
      <c r="R172" s="42"/>
      <c r="S172" s="36"/>
      <c r="T172" s="36"/>
      <c r="U172" s="36"/>
      <c r="V172" s="36"/>
      <c r="W172" s="36"/>
      <c r="X172" s="36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</row>
    <row r="173" spans="1:114" ht="16.5" customHeight="1" x14ac:dyDescent="0.2">
      <c r="A173" s="36"/>
      <c r="B173" s="37"/>
      <c r="C173" s="36"/>
      <c r="D173" s="38"/>
      <c r="E173" s="39"/>
      <c r="F173" s="36"/>
      <c r="G173" s="36"/>
      <c r="H173" s="36"/>
      <c r="I173" s="38"/>
      <c r="J173" s="36"/>
      <c r="K173" s="36"/>
      <c r="L173" s="36"/>
      <c r="M173" s="36"/>
      <c r="N173" s="36"/>
      <c r="O173" s="36"/>
      <c r="Q173" s="42"/>
      <c r="R173" s="42"/>
      <c r="S173" s="36"/>
      <c r="T173" s="36"/>
      <c r="U173" s="36"/>
      <c r="V173" s="36"/>
      <c r="W173" s="36"/>
      <c r="X173" s="36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</row>
    <row r="174" spans="1:114" ht="16.5" customHeight="1" x14ac:dyDescent="0.2">
      <c r="A174" s="36"/>
      <c r="B174" s="37"/>
      <c r="C174" s="36"/>
      <c r="D174" s="38"/>
      <c r="E174" s="39"/>
      <c r="F174" s="36"/>
      <c r="G174" s="36"/>
      <c r="H174" s="36"/>
      <c r="I174" s="38"/>
      <c r="J174" s="36"/>
      <c r="K174" s="36"/>
      <c r="L174" s="36"/>
      <c r="M174" s="36"/>
      <c r="N174" s="36"/>
      <c r="O174" s="36"/>
      <c r="Q174" s="42"/>
      <c r="R174" s="42"/>
      <c r="S174" s="36"/>
      <c r="T174" s="36"/>
      <c r="U174" s="36"/>
      <c r="V174" s="36"/>
      <c r="W174" s="36"/>
      <c r="X174" s="36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</row>
    <row r="175" spans="1:114" ht="16.5" customHeight="1" x14ac:dyDescent="0.2">
      <c r="A175" s="36"/>
      <c r="B175" s="37"/>
      <c r="C175" s="36"/>
      <c r="D175" s="38"/>
      <c r="E175" s="39"/>
      <c r="F175" s="36"/>
      <c r="G175" s="36"/>
      <c r="H175" s="36"/>
      <c r="I175" s="38"/>
      <c r="J175" s="36"/>
      <c r="K175" s="36"/>
      <c r="L175" s="36"/>
      <c r="M175" s="36"/>
      <c r="N175" s="36"/>
      <c r="O175" s="36"/>
      <c r="Q175" s="42"/>
      <c r="R175" s="42"/>
      <c r="S175" s="36"/>
      <c r="T175" s="36"/>
      <c r="U175" s="36"/>
      <c r="V175" s="36"/>
      <c r="W175" s="36"/>
      <c r="X175" s="36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</row>
    <row r="176" spans="1:114" ht="16.5" customHeight="1" x14ac:dyDescent="0.2">
      <c r="A176" s="36"/>
      <c r="B176" s="37"/>
      <c r="C176" s="36"/>
      <c r="D176" s="38"/>
      <c r="E176" s="39"/>
      <c r="F176" s="36"/>
      <c r="G176" s="36"/>
      <c r="H176" s="36"/>
      <c r="I176" s="38"/>
      <c r="J176" s="36"/>
      <c r="K176" s="36"/>
      <c r="L176" s="36"/>
      <c r="M176" s="36"/>
      <c r="N176" s="36"/>
      <c r="O176" s="36"/>
      <c r="Q176" s="42"/>
      <c r="R176" s="42"/>
      <c r="S176" s="36"/>
      <c r="T176" s="36"/>
      <c r="U176" s="36"/>
      <c r="V176" s="36"/>
      <c r="W176" s="36"/>
      <c r="X176" s="36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</row>
    <row r="177" spans="1:114" ht="16.5" customHeight="1" x14ac:dyDescent="0.2">
      <c r="A177" s="36"/>
      <c r="B177" s="37"/>
      <c r="C177" s="36"/>
      <c r="D177" s="38"/>
      <c r="E177" s="39"/>
      <c r="F177" s="36"/>
      <c r="G177" s="36"/>
      <c r="H177" s="36"/>
      <c r="I177" s="38"/>
      <c r="J177" s="36"/>
      <c r="K177" s="36"/>
      <c r="L177" s="36"/>
      <c r="M177" s="36"/>
      <c r="N177" s="36"/>
      <c r="O177" s="36"/>
      <c r="Q177" s="42"/>
      <c r="R177" s="42"/>
      <c r="S177" s="36"/>
      <c r="T177" s="36"/>
      <c r="U177" s="36"/>
      <c r="V177" s="36"/>
      <c r="W177" s="36"/>
      <c r="X177" s="36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</row>
    <row r="178" spans="1:114" ht="16.5" customHeight="1" x14ac:dyDescent="0.2">
      <c r="A178" s="36"/>
      <c r="B178" s="37"/>
      <c r="C178" s="36"/>
      <c r="D178" s="38"/>
      <c r="E178" s="39"/>
      <c r="F178" s="36"/>
      <c r="G178" s="36"/>
      <c r="H178" s="36"/>
      <c r="I178" s="38"/>
      <c r="J178" s="36"/>
      <c r="K178" s="36"/>
      <c r="L178" s="36"/>
      <c r="M178" s="36"/>
      <c r="N178" s="36"/>
      <c r="O178" s="36"/>
      <c r="Q178" s="42"/>
      <c r="R178" s="42"/>
      <c r="S178" s="36"/>
      <c r="T178" s="36"/>
      <c r="U178" s="36"/>
      <c r="V178" s="36"/>
      <c r="W178" s="36"/>
      <c r="X178" s="36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</row>
    <row r="179" spans="1:114" ht="16.5" customHeight="1" x14ac:dyDescent="0.2">
      <c r="A179" s="36"/>
      <c r="B179" s="37"/>
      <c r="C179" s="36"/>
      <c r="D179" s="38"/>
      <c r="E179" s="39"/>
      <c r="F179" s="36"/>
      <c r="G179" s="36"/>
      <c r="H179" s="36"/>
      <c r="I179" s="38"/>
      <c r="J179" s="36"/>
      <c r="K179" s="36"/>
      <c r="L179" s="36"/>
      <c r="M179" s="36"/>
      <c r="N179" s="36"/>
      <c r="O179" s="36"/>
      <c r="Q179" s="42"/>
      <c r="R179" s="42"/>
      <c r="S179" s="36"/>
      <c r="T179" s="36"/>
      <c r="U179" s="36"/>
      <c r="V179" s="36"/>
      <c r="W179" s="36"/>
      <c r="X179" s="36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</row>
    <row r="180" spans="1:114" ht="16.5" customHeight="1" x14ac:dyDescent="0.2">
      <c r="A180" s="36"/>
      <c r="B180" s="37"/>
      <c r="C180" s="36"/>
      <c r="D180" s="38"/>
      <c r="E180" s="39"/>
      <c r="F180" s="36"/>
      <c r="G180" s="36"/>
      <c r="H180" s="36"/>
      <c r="I180" s="38"/>
      <c r="J180" s="36"/>
      <c r="K180" s="36"/>
      <c r="L180" s="36"/>
      <c r="M180" s="36"/>
      <c r="N180" s="36"/>
      <c r="O180" s="36"/>
      <c r="Q180" s="42"/>
      <c r="R180" s="42"/>
      <c r="S180" s="36"/>
      <c r="T180" s="36"/>
      <c r="U180" s="36"/>
      <c r="V180" s="36"/>
      <c r="W180" s="36"/>
      <c r="X180" s="36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</row>
    <row r="181" spans="1:114" ht="16.5" customHeight="1" x14ac:dyDescent="0.2">
      <c r="A181" s="36"/>
      <c r="B181" s="37"/>
      <c r="C181" s="36"/>
      <c r="D181" s="38"/>
      <c r="E181" s="39"/>
      <c r="F181" s="36"/>
      <c r="G181" s="36"/>
      <c r="H181" s="36"/>
      <c r="I181" s="38"/>
      <c r="J181" s="36"/>
      <c r="K181" s="36"/>
      <c r="L181" s="36"/>
      <c r="M181" s="36"/>
      <c r="N181" s="36"/>
      <c r="O181" s="36"/>
      <c r="Q181" s="42"/>
      <c r="R181" s="42"/>
      <c r="S181" s="36"/>
      <c r="T181" s="36"/>
      <c r="U181" s="36"/>
      <c r="V181" s="36"/>
      <c r="W181" s="36"/>
      <c r="X181" s="36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</row>
    <row r="182" spans="1:114" ht="16.5" customHeight="1" x14ac:dyDescent="0.2">
      <c r="A182" s="36"/>
      <c r="B182" s="37"/>
      <c r="C182" s="36"/>
      <c r="D182" s="38"/>
      <c r="E182" s="39"/>
      <c r="F182" s="36"/>
      <c r="G182" s="36"/>
      <c r="H182" s="36"/>
      <c r="I182" s="38"/>
      <c r="J182" s="36"/>
      <c r="K182" s="36"/>
      <c r="L182" s="36"/>
      <c r="M182" s="36"/>
      <c r="N182" s="36"/>
      <c r="O182" s="36"/>
      <c r="Q182" s="42"/>
      <c r="R182" s="42"/>
      <c r="S182" s="36"/>
      <c r="T182" s="36"/>
      <c r="U182" s="36"/>
      <c r="V182" s="36"/>
      <c r="W182" s="36"/>
      <c r="X182" s="36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</row>
    <row r="183" spans="1:114" ht="16.5" customHeight="1" x14ac:dyDescent="0.2">
      <c r="A183" s="36"/>
      <c r="B183" s="37"/>
      <c r="C183" s="36"/>
      <c r="D183" s="38"/>
      <c r="E183" s="39"/>
      <c r="F183" s="36"/>
      <c r="G183" s="36"/>
      <c r="H183" s="36"/>
      <c r="I183" s="38"/>
      <c r="J183" s="36"/>
      <c r="K183" s="36"/>
      <c r="L183" s="36"/>
      <c r="M183" s="36"/>
      <c r="N183" s="36"/>
      <c r="O183" s="36"/>
      <c r="Q183" s="42"/>
      <c r="R183" s="42"/>
      <c r="S183" s="36"/>
      <c r="T183" s="36"/>
      <c r="U183" s="36"/>
      <c r="V183" s="36"/>
      <c r="W183" s="36"/>
      <c r="X183" s="36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</row>
    <row r="184" spans="1:114" ht="16.5" customHeight="1" x14ac:dyDescent="0.2">
      <c r="A184" s="36"/>
      <c r="B184" s="37"/>
      <c r="C184" s="36"/>
      <c r="D184" s="38"/>
      <c r="E184" s="39"/>
      <c r="F184" s="36"/>
      <c r="G184" s="36"/>
      <c r="H184" s="36"/>
      <c r="I184" s="38"/>
      <c r="J184" s="36"/>
      <c r="K184" s="36"/>
      <c r="L184" s="36"/>
      <c r="M184" s="36"/>
      <c r="N184" s="36"/>
      <c r="O184" s="36"/>
      <c r="Q184" s="42"/>
      <c r="R184" s="42"/>
      <c r="S184" s="36"/>
      <c r="T184" s="36"/>
      <c r="U184" s="36"/>
      <c r="V184" s="36"/>
      <c r="W184" s="36"/>
      <c r="X184" s="36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</row>
    <row r="185" spans="1:114" ht="16.5" customHeight="1" x14ac:dyDescent="0.2">
      <c r="A185" s="36"/>
      <c r="B185" s="37"/>
      <c r="C185" s="36"/>
      <c r="D185" s="38"/>
      <c r="E185" s="39"/>
      <c r="F185" s="36"/>
      <c r="G185" s="36"/>
      <c r="H185" s="36"/>
      <c r="I185" s="38"/>
      <c r="J185" s="36"/>
      <c r="K185" s="36"/>
      <c r="L185" s="36"/>
      <c r="M185" s="36"/>
      <c r="N185" s="36"/>
      <c r="O185" s="36"/>
      <c r="Q185" s="42"/>
      <c r="R185" s="42"/>
      <c r="S185" s="36"/>
      <c r="T185" s="36"/>
      <c r="U185" s="36"/>
      <c r="V185" s="36"/>
      <c r="W185" s="36"/>
      <c r="X185" s="36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</row>
    <row r="186" spans="1:114" ht="16.5" customHeight="1" x14ac:dyDescent="0.2">
      <c r="A186" s="36"/>
      <c r="B186" s="37"/>
      <c r="C186" s="36"/>
      <c r="D186" s="38"/>
      <c r="E186" s="39"/>
      <c r="F186" s="36"/>
      <c r="G186" s="36"/>
      <c r="H186" s="36"/>
      <c r="I186" s="38"/>
      <c r="J186" s="36"/>
      <c r="K186" s="36"/>
      <c r="L186" s="36"/>
      <c r="M186" s="36"/>
      <c r="N186" s="36"/>
      <c r="O186" s="36"/>
      <c r="Q186" s="42"/>
      <c r="R186" s="42"/>
      <c r="S186" s="36"/>
      <c r="T186" s="36"/>
      <c r="U186" s="36"/>
      <c r="V186" s="36"/>
      <c r="W186" s="36"/>
      <c r="X186" s="36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</row>
    <row r="187" spans="1:114" ht="16.5" customHeight="1" x14ac:dyDescent="0.2">
      <c r="A187" s="36"/>
      <c r="B187" s="37"/>
      <c r="C187" s="36"/>
      <c r="D187" s="38"/>
      <c r="E187" s="39"/>
      <c r="F187" s="36"/>
      <c r="G187" s="36"/>
      <c r="H187" s="36"/>
      <c r="I187" s="38"/>
      <c r="J187" s="36"/>
      <c r="K187" s="36"/>
      <c r="L187" s="36"/>
      <c r="M187" s="36"/>
      <c r="N187" s="36"/>
      <c r="O187" s="36"/>
      <c r="Q187" s="42"/>
      <c r="R187" s="42"/>
      <c r="S187" s="36"/>
      <c r="T187" s="36"/>
      <c r="U187" s="36"/>
      <c r="V187" s="36"/>
      <c r="W187" s="36"/>
      <c r="X187" s="36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</row>
    <row r="188" spans="1:114" ht="16.5" customHeight="1" x14ac:dyDescent="0.2">
      <c r="A188" s="36"/>
      <c r="B188" s="37"/>
      <c r="C188" s="36"/>
      <c r="D188" s="38"/>
      <c r="E188" s="39"/>
      <c r="F188" s="36"/>
      <c r="G188" s="36"/>
      <c r="H188" s="36"/>
      <c r="I188" s="38"/>
      <c r="J188" s="36"/>
      <c r="K188" s="36"/>
      <c r="L188" s="36"/>
      <c r="M188" s="36"/>
      <c r="N188" s="36"/>
      <c r="O188" s="36"/>
      <c r="Q188" s="42"/>
      <c r="R188" s="42"/>
      <c r="S188" s="36"/>
      <c r="T188" s="36"/>
      <c r="U188" s="36"/>
      <c r="V188" s="36"/>
      <c r="W188" s="36"/>
      <c r="X188" s="36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</row>
    <row r="189" spans="1:114" ht="16.5" customHeight="1" x14ac:dyDescent="0.2">
      <c r="A189" s="36"/>
      <c r="B189" s="37"/>
      <c r="C189" s="36"/>
      <c r="D189" s="38"/>
      <c r="E189" s="39"/>
      <c r="F189" s="36"/>
      <c r="G189" s="36"/>
      <c r="H189" s="36"/>
      <c r="I189" s="38"/>
      <c r="J189" s="36"/>
      <c r="K189" s="36"/>
      <c r="L189" s="36"/>
      <c r="M189" s="36"/>
      <c r="N189" s="36"/>
      <c r="O189" s="36"/>
      <c r="Q189" s="42"/>
      <c r="R189" s="42"/>
      <c r="S189" s="36"/>
      <c r="T189" s="36"/>
      <c r="U189" s="36"/>
      <c r="V189" s="36"/>
      <c r="W189" s="36"/>
      <c r="X189" s="36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</row>
    <row r="190" spans="1:114" ht="16.5" customHeight="1" x14ac:dyDescent="0.2">
      <c r="A190" s="36"/>
      <c r="B190" s="37"/>
      <c r="C190" s="36"/>
      <c r="D190" s="38"/>
      <c r="E190" s="39"/>
      <c r="F190" s="36"/>
      <c r="G190" s="36"/>
      <c r="H190" s="36"/>
      <c r="I190" s="38"/>
      <c r="J190" s="36"/>
      <c r="K190" s="36"/>
      <c r="L190" s="36"/>
      <c r="M190" s="36"/>
      <c r="N190" s="36"/>
      <c r="O190" s="36"/>
      <c r="Q190" s="42"/>
      <c r="R190" s="42"/>
      <c r="S190" s="36"/>
      <c r="T190" s="36"/>
      <c r="U190" s="36"/>
      <c r="V190" s="36"/>
      <c r="W190" s="36"/>
      <c r="X190" s="36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</row>
    <row r="191" spans="1:114" ht="16.5" customHeight="1" x14ac:dyDescent="0.2">
      <c r="A191" s="36"/>
      <c r="B191" s="37"/>
      <c r="C191" s="36"/>
      <c r="D191" s="38"/>
      <c r="E191" s="39"/>
      <c r="F191" s="36"/>
      <c r="G191" s="36"/>
      <c r="H191" s="36"/>
      <c r="I191" s="38"/>
      <c r="J191" s="36"/>
      <c r="K191" s="36"/>
      <c r="L191" s="36"/>
      <c r="M191" s="36"/>
      <c r="N191" s="36"/>
      <c r="O191" s="36"/>
      <c r="Q191" s="42"/>
      <c r="R191" s="42"/>
      <c r="S191" s="36"/>
      <c r="T191" s="36"/>
      <c r="U191" s="36"/>
      <c r="V191" s="36"/>
      <c r="W191" s="36"/>
      <c r="X191" s="36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</row>
    <row r="192" spans="1:114" ht="16.5" customHeight="1" x14ac:dyDescent="0.2">
      <c r="A192" s="36"/>
      <c r="B192" s="37"/>
      <c r="C192" s="36"/>
      <c r="D192" s="38"/>
      <c r="E192" s="39"/>
      <c r="F192" s="36"/>
      <c r="G192" s="36"/>
      <c r="H192" s="36"/>
      <c r="I192" s="38"/>
      <c r="J192" s="36"/>
      <c r="K192" s="36"/>
      <c r="L192" s="36"/>
      <c r="M192" s="36"/>
      <c r="N192" s="36"/>
      <c r="O192" s="36"/>
      <c r="Q192" s="42"/>
      <c r="R192" s="42"/>
      <c r="S192" s="36"/>
      <c r="T192" s="36"/>
      <c r="U192" s="36"/>
      <c r="V192" s="36"/>
      <c r="W192" s="36"/>
      <c r="X192" s="36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</row>
    <row r="193" spans="1:114" ht="16.5" customHeight="1" x14ac:dyDescent="0.2">
      <c r="A193" s="36"/>
      <c r="B193" s="37"/>
      <c r="C193" s="36"/>
      <c r="D193" s="38"/>
      <c r="E193" s="39"/>
      <c r="F193" s="36"/>
      <c r="G193" s="36"/>
      <c r="H193" s="36"/>
      <c r="I193" s="38"/>
      <c r="J193" s="36"/>
      <c r="K193" s="36"/>
      <c r="L193" s="36"/>
      <c r="M193" s="36"/>
      <c r="N193" s="36"/>
      <c r="O193" s="36"/>
      <c r="Q193" s="42"/>
      <c r="R193" s="42"/>
      <c r="S193" s="36"/>
      <c r="T193" s="36"/>
      <c r="U193" s="36"/>
      <c r="V193" s="36"/>
      <c r="W193" s="36"/>
      <c r="X193" s="36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</row>
    <row r="194" spans="1:114" ht="16.5" customHeight="1" x14ac:dyDescent="0.2">
      <c r="A194" s="36"/>
      <c r="B194" s="37"/>
      <c r="C194" s="36"/>
      <c r="D194" s="38"/>
      <c r="E194" s="39"/>
      <c r="F194" s="36"/>
      <c r="G194" s="36"/>
      <c r="H194" s="36"/>
      <c r="I194" s="38"/>
      <c r="J194" s="36"/>
      <c r="K194" s="36"/>
      <c r="L194" s="36"/>
      <c r="M194" s="36"/>
      <c r="N194" s="36"/>
      <c r="O194" s="36"/>
      <c r="Q194" s="42"/>
      <c r="R194" s="42"/>
      <c r="S194" s="36"/>
      <c r="T194" s="36"/>
      <c r="U194" s="36"/>
      <c r="V194" s="36"/>
      <c r="W194" s="36"/>
      <c r="X194" s="36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</row>
    <row r="195" spans="1:114" ht="16.5" customHeight="1" x14ac:dyDescent="0.2">
      <c r="A195" s="36"/>
      <c r="B195" s="37"/>
      <c r="C195" s="36"/>
      <c r="D195" s="38"/>
      <c r="E195" s="39"/>
      <c r="F195" s="36"/>
      <c r="G195" s="36"/>
      <c r="H195" s="36"/>
      <c r="I195" s="38"/>
      <c r="J195" s="36"/>
      <c r="K195" s="36"/>
      <c r="L195" s="36"/>
      <c r="M195" s="36"/>
      <c r="N195" s="36"/>
      <c r="O195" s="36"/>
      <c r="Q195" s="42"/>
      <c r="R195" s="42"/>
      <c r="S195" s="36"/>
      <c r="T195" s="36"/>
      <c r="U195" s="36"/>
      <c r="V195" s="36"/>
      <c r="W195" s="36"/>
      <c r="X195" s="36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</row>
    <row r="196" spans="1:114" ht="16.5" customHeight="1" x14ac:dyDescent="0.2">
      <c r="A196" s="36"/>
      <c r="B196" s="37"/>
      <c r="C196" s="36"/>
      <c r="D196" s="38"/>
      <c r="E196" s="39"/>
      <c r="F196" s="36"/>
      <c r="G196" s="36"/>
      <c r="H196" s="36"/>
      <c r="I196" s="38"/>
      <c r="J196" s="36"/>
      <c r="K196" s="36"/>
      <c r="L196" s="36"/>
      <c r="M196" s="36"/>
      <c r="N196" s="36"/>
      <c r="O196" s="36"/>
      <c r="Q196" s="42"/>
      <c r="R196" s="42"/>
      <c r="S196" s="36"/>
      <c r="T196" s="36"/>
      <c r="U196" s="36"/>
      <c r="V196" s="36"/>
      <c r="W196" s="36"/>
      <c r="X196" s="36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</row>
    <row r="197" spans="1:114" ht="16.5" customHeight="1" x14ac:dyDescent="0.2">
      <c r="A197" s="36"/>
      <c r="B197" s="37"/>
      <c r="C197" s="36"/>
      <c r="D197" s="38"/>
      <c r="E197" s="39"/>
      <c r="F197" s="36"/>
      <c r="G197" s="36"/>
      <c r="H197" s="36"/>
      <c r="I197" s="38"/>
      <c r="J197" s="36"/>
      <c r="K197" s="36"/>
      <c r="L197" s="36"/>
      <c r="M197" s="36"/>
      <c r="N197" s="36"/>
      <c r="O197" s="36"/>
      <c r="Q197" s="42"/>
      <c r="R197" s="42"/>
      <c r="S197" s="36"/>
      <c r="T197" s="36"/>
      <c r="U197" s="36"/>
      <c r="V197" s="36"/>
      <c r="W197" s="36"/>
      <c r="X197" s="36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</row>
    <row r="198" spans="1:114" ht="16.5" customHeight="1" x14ac:dyDescent="0.2">
      <c r="A198" s="36"/>
      <c r="B198" s="37"/>
      <c r="C198" s="36"/>
      <c r="D198" s="38"/>
      <c r="E198" s="39"/>
      <c r="F198" s="36"/>
      <c r="G198" s="36"/>
      <c r="H198" s="36"/>
      <c r="I198" s="38"/>
      <c r="J198" s="36"/>
      <c r="K198" s="36"/>
      <c r="L198" s="36"/>
      <c r="M198" s="36"/>
      <c r="N198" s="36"/>
      <c r="O198" s="36"/>
      <c r="Q198" s="42"/>
      <c r="R198" s="42"/>
      <c r="S198" s="36"/>
      <c r="T198" s="36"/>
      <c r="U198" s="36"/>
      <c r="V198" s="36"/>
      <c r="W198" s="36"/>
      <c r="X198" s="36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</row>
    <row r="199" spans="1:114" ht="16.5" customHeight="1" x14ac:dyDescent="0.2">
      <c r="A199" s="36"/>
      <c r="B199" s="37"/>
      <c r="C199" s="36"/>
      <c r="D199" s="38"/>
      <c r="E199" s="39"/>
      <c r="F199" s="36"/>
      <c r="G199" s="36"/>
      <c r="H199" s="36"/>
      <c r="I199" s="38"/>
      <c r="J199" s="36"/>
      <c r="K199" s="36"/>
      <c r="L199" s="36"/>
      <c r="M199" s="36"/>
      <c r="N199" s="36"/>
      <c r="O199" s="36"/>
      <c r="Q199" s="42"/>
      <c r="R199" s="42"/>
      <c r="S199" s="36"/>
      <c r="T199" s="36"/>
      <c r="U199" s="36"/>
      <c r="V199" s="36"/>
      <c r="W199" s="36"/>
      <c r="X199" s="36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</row>
    <row r="200" spans="1:114" ht="16.5" customHeight="1" x14ac:dyDescent="0.2">
      <c r="A200" s="36"/>
      <c r="B200" s="37"/>
      <c r="C200" s="36"/>
      <c r="D200" s="38"/>
      <c r="E200" s="39"/>
      <c r="F200" s="36"/>
      <c r="G200" s="36"/>
      <c r="H200" s="36"/>
      <c r="I200" s="38"/>
      <c r="J200" s="36"/>
      <c r="K200" s="36"/>
      <c r="L200" s="36"/>
      <c r="M200" s="36"/>
      <c r="N200" s="36"/>
      <c r="O200" s="36"/>
      <c r="Q200" s="42"/>
      <c r="R200" s="42"/>
      <c r="S200" s="36"/>
      <c r="T200" s="36"/>
      <c r="U200" s="36"/>
      <c r="V200" s="36"/>
      <c r="W200" s="36"/>
      <c r="X200" s="36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</row>
    <row r="201" spans="1:114" ht="16.5" customHeight="1" x14ac:dyDescent="0.2">
      <c r="A201" s="36"/>
      <c r="B201" s="37"/>
      <c r="C201" s="36"/>
      <c r="D201" s="38"/>
      <c r="E201" s="39"/>
      <c r="F201" s="36"/>
      <c r="G201" s="36"/>
      <c r="H201" s="36"/>
      <c r="I201" s="38"/>
      <c r="J201" s="36"/>
      <c r="K201" s="36"/>
      <c r="L201" s="36"/>
      <c r="M201" s="36"/>
      <c r="N201" s="36"/>
      <c r="O201" s="36"/>
      <c r="Q201" s="42"/>
      <c r="R201" s="42"/>
      <c r="S201" s="36"/>
      <c r="T201" s="36"/>
      <c r="U201" s="36"/>
      <c r="V201" s="36"/>
      <c r="W201" s="36"/>
      <c r="X201" s="36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</row>
    <row r="202" spans="1:114" ht="16.5" customHeight="1" x14ac:dyDescent="0.2">
      <c r="A202" s="36"/>
      <c r="B202" s="37"/>
      <c r="C202" s="36"/>
      <c r="D202" s="38"/>
      <c r="E202" s="39"/>
      <c r="F202" s="36"/>
      <c r="G202" s="36"/>
      <c r="H202" s="36"/>
      <c r="I202" s="38"/>
      <c r="J202" s="36"/>
      <c r="K202" s="36"/>
      <c r="L202" s="36"/>
      <c r="M202" s="36"/>
      <c r="N202" s="36"/>
      <c r="O202" s="36"/>
      <c r="Q202" s="42"/>
      <c r="R202" s="42"/>
      <c r="S202" s="36"/>
      <c r="T202" s="36"/>
      <c r="U202" s="36"/>
      <c r="V202" s="36"/>
      <c r="W202" s="36"/>
      <c r="X202" s="36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</row>
    <row r="203" spans="1:114" ht="16.5" customHeight="1" x14ac:dyDescent="0.2">
      <c r="A203" s="36"/>
      <c r="B203" s="37"/>
      <c r="C203" s="36"/>
      <c r="D203" s="38"/>
      <c r="E203" s="39"/>
      <c r="F203" s="36"/>
      <c r="G203" s="36"/>
      <c r="H203" s="36"/>
      <c r="I203" s="38"/>
      <c r="J203" s="36"/>
      <c r="K203" s="36"/>
      <c r="L203" s="36"/>
      <c r="M203" s="36"/>
      <c r="N203" s="36"/>
      <c r="O203" s="36"/>
      <c r="Q203" s="42"/>
      <c r="R203" s="42"/>
      <c r="S203" s="36"/>
      <c r="T203" s="36"/>
      <c r="U203" s="36"/>
      <c r="V203" s="36"/>
      <c r="W203" s="36"/>
      <c r="X203" s="36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</row>
  </sheetData>
  <mergeCells count="19">
    <mergeCell ref="Q83:R83"/>
    <mergeCell ref="A49:B49"/>
    <mergeCell ref="A58:C58"/>
    <mergeCell ref="E64:F64"/>
    <mergeCell ref="F6:G6"/>
    <mergeCell ref="Q69:S69"/>
    <mergeCell ref="F7:G7"/>
    <mergeCell ref="F8:G8"/>
    <mergeCell ref="Q78:S78"/>
    <mergeCell ref="Q80:R80"/>
    <mergeCell ref="Q82:S82"/>
    <mergeCell ref="Q79:U79"/>
    <mergeCell ref="Q71:S71"/>
    <mergeCell ref="Q76:S76"/>
    <mergeCell ref="A1:AM1"/>
    <mergeCell ref="A2:AM2"/>
    <mergeCell ref="A3:AM3"/>
    <mergeCell ref="A4:AM4"/>
    <mergeCell ref="F5:G5"/>
  </mergeCells>
  <printOptions horizontalCentered="1"/>
  <pageMargins left="0" right="0" top="0" bottom="0" header="0" footer="0"/>
  <pageSetup scale="4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R203"/>
  <sheetViews>
    <sheetView showGridLines="0" view="pageBreakPreview" zoomScaleNormal="82" zoomScaleSheetLayoutView="100" zoomScalePageLayoutView="80" workbookViewId="0">
      <selection sqref="A1:AM1"/>
    </sheetView>
  </sheetViews>
  <sheetFormatPr defaultColWidth="9.140625" defaultRowHeight="16.5" customHeight="1" x14ac:dyDescent="0.2"/>
  <cols>
    <col min="1" max="1" width="52.5703125" style="40" customWidth="1"/>
    <col min="2" max="2" width="38.42578125" style="213" bestFit="1" customWidth="1"/>
    <col min="3" max="3" width="16.28515625" style="40" customWidth="1"/>
    <col min="4" max="4" width="16.28515625" style="224" customWidth="1"/>
    <col min="5" max="5" width="16.28515625" style="140" customWidth="1"/>
    <col min="6" max="8" width="18.28515625" style="40" customWidth="1"/>
    <col min="9" max="9" width="18.28515625" style="224" hidden="1" customWidth="1"/>
    <col min="10" max="10" width="18.28515625" style="40" customWidth="1"/>
    <col min="11" max="12" width="18.28515625" style="40" hidden="1" customWidth="1"/>
    <col min="13" max="13" width="18.28515625" style="40" customWidth="1"/>
    <col min="14" max="14" width="20.7109375" style="40" hidden="1" customWidth="1"/>
    <col min="15" max="15" width="18.28515625" style="40" customWidth="1"/>
    <col min="16" max="16" width="18.28515625" style="41" hidden="1" customWidth="1"/>
    <col min="17" max="18" width="18.28515625" style="225" customWidth="1"/>
    <col min="19" max="22" width="18.28515625" style="40" customWidth="1"/>
    <col min="23" max="24" width="18.28515625" style="40" hidden="1" customWidth="1"/>
    <col min="25" max="25" width="18.28515625" style="225" customWidth="1"/>
    <col min="26" max="33" width="18.28515625" style="225" hidden="1" customWidth="1"/>
    <col min="34" max="34" width="18.28515625" style="225" customWidth="1"/>
    <col min="35" max="38" width="18.28515625" style="225" hidden="1" customWidth="1"/>
    <col min="39" max="39" width="18.28515625" style="40" customWidth="1"/>
    <col min="40" max="40" width="14" style="40" customWidth="1"/>
    <col min="41" max="16384" width="9.140625" style="40"/>
  </cols>
  <sheetData>
    <row r="1" spans="1:114" s="18" customFormat="1" ht="16.5" customHeight="1" x14ac:dyDescent="0.2">
      <c r="A1" s="239" t="s">
        <v>148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</row>
    <row r="2" spans="1:114" s="18" customFormat="1" ht="16.5" customHeight="1" x14ac:dyDescent="0.2">
      <c r="A2" s="239" t="s">
        <v>184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</row>
    <row r="3" spans="1:114" s="18" customFormat="1" ht="16.5" customHeight="1" x14ac:dyDescent="0.2">
      <c r="A3" s="239" t="s">
        <v>191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</row>
    <row r="4" spans="1:114" s="18" customFormat="1" ht="16.5" customHeight="1" x14ac:dyDescent="0.2">
      <c r="A4" s="239" t="s">
        <v>192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</row>
    <row r="5" spans="1:114" s="18" customFormat="1" ht="16.5" customHeight="1" x14ac:dyDescent="0.2">
      <c r="A5" s="19" t="s">
        <v>114</v>
      </c>
      <c r="B5" s="20" t="s">
        <v>157</v>
      </c>
      <c r="D5" s="21"/>
      <c r="E5" s="19" t="s">
        <v>116</v>
      </c>
      <c r="F5" s="240" t="s">
        <v>158</v>
      </c>
      <c r="G5" s="240"/>
      <c r="H5" s="22"/>
      <c r="I5" s="23"/>
      <c r="J5" s="23"/>
      <c r="K5" s="24"/>
      <c r="M5" s="23"/>
      <c r="N5" s="25"/>
      <c r="O5" s="25"/>
      <c r="P5" s="26"/>
      <c r="Q5" s="27"/>
      <c r="R5" s="27"/>
      <c r="S5" s="17"/>
      <c r="T5" s="17"/>
      <c r="U5" s="17"/>
      <c r="V5" s="17"/>
      <c r="W5" s="17"/>
      <c r="X5" s="1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</row>
    <row r="6" spans="1:114" s="18" customFormat="1" ht="16.5" customHeight="1" x14ac:dyDescent="0.2">
      <c r="A6" s="19" t="s">
        <v>115</v>
      </c>
      <c r="B6" s="28" t="s">
        <v>157</v>
      </c>
      <c r="D6" s="21"/>
      <c r="E6" s="29" t="s">
        <v>117</v>
      </c>
      <c r="F6" s="244" t="s">
        <v>159</v>
      </c>
      <c r="G6" s="244"/>
      <c r="H6" s="22"/>
      <c r="I6" s="23"/>
      <c r="J6" s="23"/>
      <c r="K6" s="30"/>
      <c r="M6" s="23"/>
      <c r="N6" s="25"/>
      <c r="O6" s="25"/>
      <c r="P6" s="26"/>
      <c r="Q6" s="27"/>
      <c r="R6" s="27"/>
      <c r="S6" s="17"/>
      <c r="T6" s="17"/>
      <c r="U6" s="17"/>
      <c r="V6" s="17"/>
      <c r="W6" s="17"/>
      <c r="X6" s="1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</row>
    <row r="7" spans="1:114" s="18" customFormat="1" ht="16.5" customHeight="1" x14ac:dyDescent="0.2">
      <c r="A7" s="19" t="s">
        <v>86</v>
      </c>
      <c r="B7" s="31"/>
      <c r="D7" s="21"/>
      <c r="E7" s="29" t="s">
        <v>85</v>
      </c>
      <c r="F7" s="244" t="s">
        <v>182</v>
      </c>
      <c r="G7" s="244"/>
      <c r="H7" s="22"/>
      <c r="I7" s="23"/>
      <c r="J7" s="23"/>
      <c r="K7" s="32"/>
      <c r="N7" s="33"/>
      <c r="O7" s="33"/>
      <c r="P7" s="26"/>
      <c r="Q7" s="27"/>
      <c r="R7" s="27"/>
      <c r="S7" s="17"/>
      <c r="T7" s="17"/>
      <c r="U7" s="17"/>
      <c r="V7" s="17"/>
      <c r="W7" s="17"/>
      <c r="X7" s="1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</row>
    <row r="8" spans="1:114" s="18" customFormat="1" ht="16.5" customHeight="1" x14ac:dyDescent="0.2">
      <c r="A8" s="34" t="s">
        <v>87</v>
      </c>
      <c r="B8" s="35"/>
      <c r="D8" s="21"/>
      <c r="E8" s="29" t="s">
        <v>84</v>
      </c>
      <c r="F8" s="244" t="s">
        <v>190</v>
      </c>
      <c r="G8" s="244"/>
      <c r="H8" s="22"/>
      <c r="I8" s="23"/>
      <c r="J8" s="23"/>
      <c r="K8" s="32"/>
      <c r="N8" s="33"/>
      <c r="O8" s="33"/>
      <c r="P8" s="26"/>
      <c r="Q8" s="27"/>
      <c r="R8" s="27"/>
      <c r="S8" s="17"/>
      <c r="T8" s="17"/>
      <c r="U8" s="17"/>
      <c r="V8" s="17"/>
      <c r="W8" s="17"/>
      <c r="X8" s="1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</row>
    <row r="9" spans="1:114" ht="16.5" customHeight="1" x14ac:dyDescent="0.2">
      <c r="A9" s="36"/>
      <c r="B9" s="37"/>
      <c r="C9" s="36"/>
      <c r="D9" s="38"/>
      <c r="E9" s="39"/>
      <c r="G9" s="36"/>
      <c r="H9" s="36"/>
      <c r="I9" s="38"/>
      <c r="J9" s="36"/>
      <c r="K9" s="36"/>
      <c r="L9" s="36"/>
      <c r="M9" s="36"/>
      <c r="N9" s="36"/>
      <c r="O9" s="36"/>
      <c r="Q9" s="42"/>
      <c r="R9" s="42"/>
      <c r="S9" s="36"/>
      <c r="T9" s="36"/>
      <c r="U9" s="36"/>
      <c r="V9" s="36"/>
      <c r="W9" s="36"/>
      <c r="X9" s="36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17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</row>
    <row r="10" spans="1:114" s="48" customFormat="1" ht="12.75" x14ac:dyDescent="0.2">
      <c r="A10" s="43" t="s">
        <v>89</v>
      </c>
      <c r="B10" s="44"/>
      <c r="C10" s="44"/>
      <c r="D10" s="44"/>
      <c r="E10" s="45"/>
      <c r="F10" s="46" t="s">
        <v>102</v>
      </c>
      <c r="G10" s="47"/>
      <c r="H10" s="47"/>
      <c r="I10" s="47"/>
      <c r="J10" s="47"/>
      <c r="K10" s="47"/>
      <c r="L10" s="47"/>
      <c r="M10" s="47"/>
      <c r="N10" s="47"/>
      <c r="O10" s="47"/>
      <c r="Q10" s="49"/>
      <c r="R10" s="49"/>
      <c r="S10" s="47"/>
      <c r="T10" s="47"/>
      <c r="U10" s="47"/>
      <c r="V10" s="47"/>
      <c r="W10" s="47"/>
      <c r="X10" s="47"/>
      <c r="Y10" s="49"/>
      <c r="Z10" s="49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</row>
    <row r="11" spans="1:114" s="59" customFormat="1" ht="49.9" customHeight="1" x14ac:dyDescent="0.2">
      <c r="A11" s="52" t="s">
        <v>43</v>
      </c>
      <c r="B11" s="52" t="s">
        <v>22</v>
      </c>
      <c r="C11" s="52" t="s">
        <v>44</v>
      </c>
      <c r="D11" s="52" t="s">
        <v>0</v>
      </c>
      <c r="E11" s="53" t="s">
        <v>55</v>
      </c>
      <c r="F11" s="54" t="str">
        <f>B67</f>
        <v>ResCare - WIOA Title I</v>
      </c>
      <c r="G11" s="55" t="str">
        <f>B68</f>
        <v>Seneca Highlands IU9 (Adult &amp; Literacy)</v>
      </c>
      <c r="H11" s="56" t="str">
        <f>B69</f>
        <v>IU10 (Adult &amp; Literacy)</v>
      </c>
      <c r="I11" s="55" t="str">
        <f>B70</f>
        <v>CTE</v>
      </c>
      <c r="J11" s="55" t="str">
        <f>B71</f>
        <v>DCED (CBSG)</v>
      </c>
      <c r="K11" s="55" t="str">
        <f>B72</f>
        <v>HUD</v>
      </c>
      <c r="L11" s="55" t="str">
        <f>B73</f>
        <v>Job Corps</v>
      </c>
      <c r="M11" s="55" t="str">
        <f>B74</f>
        <v>VETS (DVOP)</v>
      </c>
      <c r="N11" s="55" t="str">
        <f>B75</f>
        <v>JVSG (LVER)</v>
      </c>
      <c r="O11" s="55" t="str">
        <f>B76</f>
        <v>Wagner Peyser (BWPO)</v>
      </c>
      <c r="P11" s="55" t="str">
        <f>B77</f>
        <v>REO</v>
      </c>
      <c r="Q11" s="55" t="str">
        <f>B78</f>
        <v>AARP (SCSEP)</v>
      </c>
      <c r="R11" s="55" t="str">
        <f>B79</f>
        <v>A4TD (SCSEP)</v>
      </c>
      <c r="S11" s="55" t="str">
        <f>B80</f>
        <v>DHS (TANF)</v>
      </c>
      <c r="T11" s="55" t="str">
        <f>B81</f>
        <v>Trade</v>
      </c>
      <c r="U11" s="55" t="str">
        <f>B82</f>
        <v>UC</v>
      </c>
      <c r="V11" s="55" t="str">
        <f>B83</f>
        <v>OVR</v>
      </c>
      <c r="W11" s="55" t="str">
        <f>B84</f>
        <v>YouthBuild</v>
      </c>
      <c r="X11" s="55" t="str">
        <f>B85</f>
        <v>FLC</v>
      </c>
      <c r="Y11" s="55" t="str">
        <f>B86</f>
        <v>Rapid Response</v>
      </c>
      <c r="Z11" s="55" t="str">
        <f>B87</f>
        <v>NFJP</v>
      </c>
      <c r="AA11" s="55" t="str">
        <f>B88</f>
        <v>NANP</v>
      </c>
      <c r="AB11" s="55" t="str">
        <f>B89</f>
        <v>ATO</v>
      </c>
      <c r="AC11" s="55" t="str">
        <f>B90</f>
        <v>Workers Comp</v>
      </c>
      <c r="AD11" s="55" t="str">
        <f>B91</f>
        <v>Mediation</v>
      </c>
      <c r="AE11" s="55" t="str">
        <f>B92</f>
        <v>AD VET</v>
      </c>
      <c r="AF11" s="55" t="str">
        <f>B93</f>
        <v>UCBR</v>
      </c>
      <c r="AG11" s="55" t="str">
        <f>B94</f>
        <v>Children's Aide Society</v>
      </c>
      <c r="AH11" s="55" t="str">
        <f>B95</f>
        <v>Spherion</v>
      </c>
      <c r="AI11" s="55" t="s">
        <v>225</v>
      </c>
      <c r="AJ11" s="55">
        <f>B97</f>
        <v>0</v>
      </c>
      <c r="AK11" s="55">
        <f>B98</f>
        <v>0</v>
      </c>
      <c r="AL11" s="55">
        <f>B99</f>
        <v>0</v>
      </c>
      <c r="AM11" s="57" t="s">
        <v>56</v>
      </c>
      <c r="AN11" s="58" t="s">
        <v>109</v>
      </c>
    </row>
    <row r="12" spans="1:114" s="36" customFormat="1" ht="16.149999999999999" customHeight="1" x14ac:dyDescent="0.2">
      <c r="A12" s="60" t="s">
        <v>42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2"/>
    </row>
    <row r="13" spans="1:114" s="70" customFormat="1" ht="16.149999999999999" customHeight="1" thickBot="1" x14ac:dyDescent="0.25">
      <c r="A13" s="63" t="s">
        <v>110</v>
      </c>
      <c r="B13" s="63"/>
      <c r="C13" s="64"/>
      <c r="D13" s="65"/>
      <c r="E13" s="66">
        <f>SUM(E15:E20)</f>
        <v>84600</v>
      </c>
      <c r="F13" s="67">
        <f t="shared" ref="F13:AL13" si="0">SUM(F15:F20)</f>
        <v>26180.5</v>
      </c>
      <c r="G13" s="67">
        <f t="shared" si="0"/>
        <v>1871.77</v>
      </c>
      <c r="H13" s="67">
        <f t="shared" si="0"/>
        <v>0</v>
      </c>
      <c r="I13" s="67">
        <f t="shared" si="0"/>
        <v>0</v>
      </c>
      <c r="J13" s="67">
        <f t="shared" si="0"/>
        <v>797</v>
      </c>
      <c r="K13" s="67">
        <f t="shared" si="0"/>
        <v>0</v>
      </c>
      <c r="L13" s="67">
        <f t="shared" si="0"/>
        <v>0</v>
      </c>
      <c r="M13" s="67">
        <f t="shared" si="0"/>
        <v>3738.68</v>
      </c>
      <c r="N13" s="67">
        <f t="shared" si="0"/>
        <v>0</v>
      </c>
      <c r="O13" s="67">
        <f t="shared" si="0"/>
        <v>8041.33</v>
      </c>
      <c r="P13" s="67">
        <f t="shared" si="0"/>
        <v>0</v>
      </c>
      <c r="Q13" s="67">
        <f t="shared" si="0"/>
        <v>0</v>
      </c>
      <c r="R13" s="67">
        <f t="shared" si="0"/>
        <v>0</v>
      </c>
      <c r="S13" s="67">
        <f t="shared" si="0"/>
        <v>17248.21</v>
      </c>
      <c r="T13" s="67">
        <f t="shared" si="0"/>
        <v>6623.38</v>
      </c>
      <c r="U13" s="67">
        <f t="shared" si="0"/>
        <v>2088.3000000000002</v>
      </c>
      <c r="V13" s="67">
        <f t="shared" si="0"/>
        <v>7477.37</v>
      </c>
      <c r="W13" s="67">
        <f t="shared" si="0"/>
        <v>0</v>
      </c>
      <c r="X13" s="67">
        <f t="shared" si="0"/>
        <v>0</v>
      </c>
      <c r="Y13" s="67">
        <f t="shared" si="0"/>
        <v>933.46</v>
      </c>
      <c r="Z13" s="67">
        <f t="shared" si="0"/>
        <v>0</v>
      </c>
      <c r="AA13" s="67">
        <f t="shared" si="0"/>
        <v>0</v>
      </c>
      <c r="AB13" s="67">
        <f t="shared" si="0"/>
        <v>0</v>
      </c>
      <c r="AC13" s="67">
        <f t="shared" si="0"/>
        <v>0</v>
      </c>
      <c r="AD13" s="67">
        <f t="shared" si="0"/>
        <v>0</v>
      </c>
      <c r="AE13" s="67">
        <f t="shared" si="0"/>
        <v>0</v>
      </c>
      <c r="AF13" s="67">
        <f t="shared" si="0"/>
        <v>0</v>
      </c>
      <c r="AG13" s="67">
        <f t="shared" si="0"/>
        <v>0</v>
      </c>
      <c r="AH13" s="67">
        <f t="shared" si="0"/>
        <v>9600</v>
      </c>
      <c r="AI13" s="67">
        <f t="shared" si="0"/>
        <v>0</v>
      </c>
      <c r="AJ13" s="67">
        <f t="shared" si="0"/>
        <v>0</v>
      </c>
      <c r="AK13" s="67">
        <f t="shared" si="0"/>
        <v>0</v>
      </c>
      <c r="AL13" s="67">
        <f t="shared" si="0"/>
        <v>0</v>
      </c>
      <c r="AM13" s="68">
        <f>SUM(F13:AL13)</f>
        <v>84600</v>
      </c>
      <c r="AN13" s="69">
        <f>E13-AM13</f>
        <v>0</v>
      </c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</row>
    <row r="14" spans="1:114" s="70" customFormat="1" ht="16.149999999999999" customHeight="1" thickBot="1" x14ac:dyDescent="0.25">
      <c r="A14" s="63"/>
      <c r="B14" s="63"/>
      <c r="C14" s="71"/>
      <c r="D14" s="72" t="s">
        <v>149</v>
      </c>
      <c r="E14" s="73">
        <f>(6720*10)+(400*12)</f>
        <v>72000</v>
      </c>
      <c r="F14" s="74"/>
      <c r="G14" s="74"/>
      <c r="H14" s="74"/>
      <c r="I14" s="74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8"/>
      <c r="AN14" s="75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</row>
    <row r="15" spans="1:114" s="86" customFormat="1" ht="44.25" customHeight="1" x14ac:dyDescent="0.2">
      <c r="A15" s="76" t="s">
        <v>19</v>
      </c>
      <c r="B15" s="77" t="s">
        <v>193</v>
      </c>
      <c r="C15" s="78" t="s">
        <v>143</v>
      </c>
      <c r="D15" s="79" t="s">
        <v>181</v>
      </c>
      <c r="E15" s="230">
        <f>E14-E16-E17</f>
        <v>36017.46</v>
      </c>
      <c r="F15" s="80">
        <f>E15*$F$67</f>
        <v>19395.400000000001</v>
      </c>
      <c r="G15" s="80">
        <f>E15*$F$68</f>
        <v>1386.67</v>
      </c>
      <c r="H15" s="80">
        <f>E15*$F$69</f>
        <v>0</v>
      </c>
      <c r="I15" s="80">
        <f>E15*$F$70</f>
        <v>0</v>
      </c>
      <c r="J15" s="81">
        <f>E15*$F$71</f>
        <v>0</v>
      </c>
      <c r="K15" s="82">
        <f>E15*$F$72</f>
        <v>0</v>
      </c>
      <c r="L15" s="82">
        <f>E15*$F$73</f>
        <v>0</v>
      </c>
      <c r="M15" s="82">
        <f>E15*$F$74</f>
        <v>2769.74</v>
      </c>
      <c r="N15" s="82">
        <f>E15*$F$75</f>
        <v>0</v>
      </c>
      <c r="O15" s="82">
        <f>E15*$F$76</f>
        <v>5957.29</v>
      </c>
      <c r="P15" s="82">
        <f>E15*$F$77</f>
        <v>0</v>
      </c>
      <c r="Q15" s="82">
        <f>E15*$F$78</f>
        <v>0</v>
      </c>
      <c r="R15" s="82">
        <f>E15*$F$79</f>
        <v>0</v>
      </c>
      <c r="S15" s="82">
        <f>E15*$F$80</f>
        <v>0</v>
      </c>
      <c r="T15" s="82">
        <f>E15*$F$81</f>
        <v>277.33</v>
      </c>
      <c r="U15" s="82">
        <f>E15*$F$82</f>
        <v>0</v>
      </c>
      <c r="V15" s="82">
        <f>E15*$F$83</f>
        <v>5539.49</v>
      </c>
      <c r="W15" s="82">
        <f>E15*$F$84</f>
        <v>0</v>
      </c>
      <c r="X15" s="82">
        <f>E15*$F$85</f>
        <v>0</v>
      </c>
      <c r="Y15" s="82">
        <f>E15*$F$86</f>
        <v>691.54</v>
      </c>
      <c r="Z15" s="82">
        <f>E15*$F$87</f>
        <v>0</v>
      </c>
      <c r="AA15" s="82">
        <f>E15*$F$88</f>
        <v>0</v>
      </c>
      <c r="AB15" s="82">
        <f>E15*$F$89</f>
        <v>0</v>
      </c>
      <c r="AC15" s="82">
        <f>E15*$F$90</f>
        <v>0</v>
      </c>
      <c r="AD15" s="82">
        <f>E15*$F$91</f>
        <v>0</v>
      </c>
      <c r="AE15" s="82">
        <f>E15*$F$92</f>
        <v>0</v>
      </c>
      <c r="AF15" s="82">
        <f>E15*$F$93</f>
        <v>0</v>
      </c>
      <c r="AG15" s="82">
        <f>E15*$F$94</f>
        <v>0</v>
      </c>
      <c r="AH15" s="82">
        <f>E15*$F$95</f>
        <v>0</v>
      </c>
      <c r="AI15" s="82">
        <f>E15*$F$96</f>
        <v>0</v>
      </c>
      <c r="AJ15" s="82">
        <f>E15*$F$97</f>
        <v>0</v>
      </c>
      <c r="AK15" s="82">
        <f>E15*$F$98</f>
        <v>0</v>
      </c>
      <c r="AL15" s="82">
        <f>E15*$F$99</f>
        <v>0</v>
      </c>
      <c r="AM15" s="83">
        <f t="shared" ref="AM15:AM20" si="1">SUM(F15:AL15)</f>
        <v>36017.46</v>
      </c>
      <c r="AN15" s="84">
        <f t="shared" ref="AN15:AN47" si="2">E15-AM15</f>
        <v>0</v>
      </c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6" customFormat="1" ht="30" customHeight="1" x14ac:dyDescent="0.2">
      <c r="A16" s="76" t="s">
        <v>146</v>
      </c>
      <c r="B16" s="77" t="s">
        <v>228</v>
      </c>
      <c r="C16" s="78" t="s">
        <v>143</v>
      </c>
      <c r="D16" s="78" t="s">
        <v>144</v>
      </c>
      <c r="E16" s="80">
        <f>SUM(F16:AL16)</f>
        <v>750</v>
      </c>
      <c r="F16" s="80"/>
      <c r="G16" s="80"/>
      <c r="H16" s="80"/>
      <c r="I16" s="80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>
        <f>75*10</f>
        <v>750</v>
      </c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3">
        <f t="shared" si="1"/>
        <v>750</v>
      </c>
      <c r="AN16" s="84">
        <f t="shared" si="2"/>
        <v>0</v>
      </c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6" customFormat="1" ht="12.75" x14ac:dyDescent="0.2">
      <c r="A17" s="76" t="s">
        <v>145</v>
      </c>
      <c r="B17" s="77" t="s">
        <v>147</v>
      </c>
      <c r="C17" s="78" t="s">
        <v>143</v>
      </c>
      <c r="D17" s="78" t="s">
        <v>144</v>
      </c>
      <c r="E17" s="80">
        <f>SUM(F17:AL17)</f>
        <v>35232.54</v>
      </c>
      <c r="F17" s="80"/>
      <c r="G17" s="80"/>
      <c r="H17" s="80"/>
      <c r="I17" s="80"/>
      <c r="J17" s="81">
        <v>797</v>
      </c>
      <c r="K17" s="82"/>
      <c r="L17" s="82"/>
      <c r="M17" s="82"/>
      <c r="N17" s="82"/>
      <c r="O17" s="82"/>
      <c r="P17" s="82"/>
      <c r="Q17" s="82">
        <v>0</v>
      </c>
      <c r="R17" s="82">
        <v>0</v>
      </c>
      <c r="S17" s="82">
        <v>17248.21</v>
      </c>
      <c r="T17" s="82">
        <v>6249.03</v>
      </c>
      <c r="U17" s="82">
        <v>1338.3</v>
      </c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>
        <v>9600</v>
      </c>
      <c r="AI17" s="82"/>
      <c r="AJ17" s="82"/>
      <c r="AK17" s="82"/>
      <c r="AL17" s="82"/>
      <c r="AM17" s="83">
        <f t="shared" si="1"/>
        <v>35232.54</v>
      </c>
      <c r="AN17" s="84">
        <f t="shared" si="2"/>
        <v>0</v>
      </c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90" customFormat="1" ht="48" customHeight="1" x14ac:dyDescent="0.2">
      <c r="A18" s="76" t="s">
        <v>97</v>
      </c>
      <c r="B18" s="87" t="s">
        <v>98</v>
      </c>
      <c r="C18" s="88" t="s">
        <v>143</v>
      </c>
      <c r="D18" s="89" t="s">
        <v>181</v>
      </c>
      <c r="E18" s="106">
        <v>12600</v>
      </c>
      <c r="F18" s="80">
        <f>E18*$F$67</f>
        <v>6785.1</v>
      </c>
      <c r="G18" s="80">
        <f>E18*$F$68</f>
        <v>485.1</v>
      </c>
      <c r="H18" s="80">
        <f>E18*$F$69</f>
        <v>0</v>
      </c>
      <c r="I18" s="80">
        <f>E18*$F$70</f>
        <v>0</v>
      </c>
      <c r="J18" s="81">
        <f>E18*$F$71</f>
        <v>0</v>
      </c>
      <c r="K18" s="82">
        <f>E18*$F$72</f>
        <v>0</v>
      </c>
      <c r="L18" s="82">
        <f>E18*$F$73</f>
        <v>0</v>
      </c>
      <c r="M18" s="82">
        <f>E18*$F$74</f>
        <v>968.94</v>
      </c>
      <c r="N18" s="82">
        <f>E18*$F$75</f>
        <v>0</v>
      </c>
      <c r="O18" s="82">
        <f>E18*$F$76</f>
        <v>2084.04</v>
      </c>
      <c r="P18" s="82">
        <f>E18*$F$77</f>
        <v>0</v>
      </c>
      <c r="Q18" s="82">
        <f>E18*$F$78</f>
        <v>0</v>
      </c>
      <c r="R18" s="82">
        <f>E18*$F$79</f>
        <v>0</v>
      </c>
      <c r="S18" s="82">
        <f>E18*$F$80</f>
        <v>0</v>
      </c>
      <c r="T18" s="82">
        <f>E18*$F$81</f>
        <v>97.02</v>
      </c>
      <c r="U18" s="82">
        <f>E18*$F$82</f>
        <v>0</v>
      </c>
      <c r="V18" s="82">
        <f>E18*$F$83</f>
        <v>1937.88</v>
      </c>
      <c r="W18" s="82">
        <f>E18*$F$84</f>
        <v>0</v>
      </c>
      <c r="X18" s="82">
        <f>E18*$F$85</f>
        <v>0</v>
      </c>
      <c r="Y18" s="82">
        <f>E18*$F$86</f>
        <v>241.92</v>
      </c>
      <c r="Z18" s="82">
        <f>E18*$F$87</f>
        <v>0</v>
      </c>
      <c r="AA18" s="82">
        <f>E18*$F$88</f>
        <v>0</v>
      </c>
      <c r="AB18" s="82">
        <f>E18*$F$89</f>
        <v>0</v>
      </c>
      <c r="AC18" s="82">
        <f>E18*$F$90</f>
        <v>0</v>
      </c>
      <c r="AD18" s="82">
        <f>E18*$F$91</f>
        <v>0</v>
      </c>
      <c r="AE18" s="82">
        <f>E18*$F$92</f>
        <v>0</v>
      </c>
      <c r="AF18" s="82">
        <f>E18*$F$93</f>
        <v>0</v>
      </c>
      <c r="AG18" s="82">
        <f>E18*$F$94</f>
        <v>0</v>
      </c>
      <c r="AH18" s="82">
        <f>E18*$F$95</f>
        <v>0</v>
      </c>
      <c r="AI18" s="82">
        <f>E18*$F$96</f>
        <v>0</v>
      </c>
      <c r="AJ18" s="82">
        <f>E18*$F$97</f>
        <v>0</v>
      </c>
      <c r="AK18" s="82">
        <f>E18*$F$98</f>
        <v>0</v>
      </c>
      <c r="AL18" s="82">
        <f>E18*$F$99</f>
        <v>0</v>
      </c>
      <c r="AM18" s="83">
        <f t="shared" si="1"/>
        <v>12600</v>
      </c>
      <c r="AN18" s="84">
        <f t="shared" si="2"/>
        <v>0</v>
      </c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90" customFormat="1" ht="30" hidden="1" customHeight="1" x14ac:dyDescent="0.2">
      <c r="A19" s="76" t="s">
        <v>99</v>
      </c>
      <c r="B19" s="87" t="s">
        <v>21</v>
      </c>
      <c r="C19" s="88"/>
      <c r="D19" s="89"/>
      <c r="E19" s="91">
        <v>0</v>
      </c>
      <c r="F19" s="80">
        <f>E19*$F$67</f>
        <v>0</v>
      </c>
      <c r="G19" s="80">
        <f>E19*$F$68</f>
        <v>0</v>
      </c>
      <c r="H19" s="80">
        <f>E19*$F$69</f>
        <v>0</v>
      </c>
      <c r="I19" s="80">
        <f>E19*$F$70</f>
        <v>0</v>
      </c>
      <c r="J19" s="81">
        <f>E19*$F$71</f>
        <v>0</v>
      </c>
      <c r="K19" s="82">
        <f>E19*$F$72</f>
        <v>0</v>
      </c>
      <c r="L19" s="82">
        <f>E19*$F$73</f>
        <v>0</v>
      </c>
      <c r="M19" s="82">
        <f>E19*$F$74</f>
        <v>0</v>
      </c>
      <c r="N19" s="82">
        <f>E19*$F$75</f>
        <v>0</v>
      </c>
      <c r="O19" s="82">
        <f>E19*$F$76</f>
        <v>0</v>
      </c>
      <c r="P19" s="82">
        <f>E19*$F$77</f>
        <v>0</v>
      </c>
      <c r="Q19" s="82">
        <f>E19*$F$78</f>
        <v>0</v>
      </c>
      <c r="R19" s="82">
        <f>E19*$F$79</f>
        <v>0</v>
      </c>
      <c r="S19" s="82">
        <f>E19*$F$80</f>
        <v>0</v>
      </c>
      <c r="T19" s="82">
        <f>E19*$F$81</f>
        <v>0</v>
      </c>
      <c r="U19" s="82">
        <f>E19*$F$82</f>
        <v>0</v>
      </c>
      <c r="V19" s="82">
        <f>E19*$F$83</f>
        <v>0</v>
      </c>
      <c r="W19" s="82">
        <f>E19*$F$84</f>
        <v>0</v>
      </c>
      <c r="X19" s="82">
        <f>E19*$F$85</f>
        <v>0</v>
      </c>
      <c r="Y19" s="82">
        <f>E19*$F$86</f>
        <v>0</v>
      </c>
      <c r="Z19" s="82">
        <f>E19*$F$87</f>
        <v>0</v>
      </c>
      <c r="AA19" s="82">
        <f>E19*$F$88</f>
        <v>0</v>
      </c>
      <c r="AB19" s="82">
        <f>E19*$F$89</f>
        <v>0</v>
      </c>
      <c r="AC19" s="82">
        <f>E19*$F$90</f>
        <v>0</v>
      </c>
      <c r="AD19" s="82">
        <f>E19*$F$91</f>
        <v>0</v>
      </c>
      <c r="AE19" s="82">
        <f>E19*$F$92</f>
        <v>0</v>
      </c>
      <c r="AF19" s="82">
        <f>E19*$F$93</f>
        <v>0</v>
      </c>
      <c r="AG19" s="82">
        <f>E19*$F$94</f>
        <v>0</v>
      </c>
      <c r="AH19" s="82">
        <f>E19*$F$95</f>
        <v>0</v>
      </c>
      <c r="AI19" s="82">
        <f>E19*$F$96</f>
        <v>0</v>
      </c>
      <c r="AJ19" s="82">
        <f>E19*$F$97</f>
        <v>0</v>
      </c>
      <c r="AK19" s="82">
        <f>E19*$F$98</f>
        <v>0</v>
      </c>
      <c r="AL19" s="82">
        <f>E19*$F$99</f>
        <v>0</v>
      </c>
      <c r="AM19" s="83">
        <f t="shared" si="1"/>
        <v>0</v>
      </c>
      <c r="AN19" s="84">
        <f t="shared" si="2"/>
        <v>0</v>
      </c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6" customFormat="1" ht="30" hidden="1" customHeight="1" x14ac:dyDescent="0.2">
      <c r="A20" s="76" t="s">
        <v>20</v>
      </c>
      <c r="B20" s="92" t="s">
        <v>23</v>
      </c>
      <c r="C20" s="88"/>
      <c r="D20" s="89"/>
      <c r="E20" s="91">
        <v>0</v>
      </c>
      <c r="F20" s="80">
        <f>E20*$F$67</f>
        <v>0</v>
      </c>
      <c r="G20" s="80">
        <f>E20*$F$68</f>
        <v>0</v>
      </c>
      <c r="H20" s="80">
        <f>E20*$F$69</f>
        <v>0</v>
      </c>
      <c r="I20" s="80">
        <f>E20*$F$70</f>
        <v>0</v>
      </c>
      <c r="J20" s="81">
        <f>E20*$F$71</f>
        <v>0</v>
      </c>
      <c r="K20" s="82">
        <f>E20*$F$72</f>
        <v>0</v>
      </c>
      <c r="L20" s="82">
        <f>E20*$F$73</f>
        <v>0</v>
      </c>
      <c r="M20" s="82">
        <f>E20*$F$74</f>
        <v>0</v>
      </c>
      <c r="N20" s="82">
        <f>E20*$F$75</f>
        <v>0</v>
      </c>
      <c r="O20" s="82">
        <f>E20*$F$76</f>
        <v>0</v>
      </c>
      <c r="P20" s="82">
        <f>E20*$F$77</f>
        <v>0</v>
      </c>
      <c r="Q20" s="82">
        <f>E20*$F$78</f>
        <v>0</v>
      </c>
      <c r="R20" s="82">
        <f>E20*$F$79</f>
        <v>0</v>
      </c>
      <c r="S20" s="82">
        <f>E20*$F$80</f>
        <v>0</v>
      </c>
      <c r="T20" s="82">
        <f>E20*$F$81</f>
        <v>0</v>
      </c>
      <c r="U20" s="82">
        <f>E20*$F$82</f>
        <v>0</v>
      </c>
      <c r="V20" s="82">
        <f>E20*$F$83</f>
        <v>0</v>
      </c>
      <c r="W20" s="82">
        <f>E20*$F$84</f>
        <v>0</v>
      </c>
      <c r="X20" s="82">
        <f>E20*$F$85</f>
        <v>0</v>
      </c>
      <c r="Y20" s="82">
        <f>E20*$F$86</f>
        <v>0</v>
      </c>
      <c r="Z20" s="82">
        <f>E20*$F$87</f>
        <v>0</v>
      </c>
      <c r="AA20" s="82">
        <f>E20*$F$88</f>
        <v>0</v>
      </c>
      <c r="AB20" s="82">
        <f>E20*$F$89</f>
        <v>0</v>
      </c>
      <c r="AC20" s="82">
        <f>E20*$F$90</f>
        <v>0</v>
      </c>
      <c r="AD20" s="82">
        <f>E20*$F$91</f>
        <v>0</v>
      </c>
      <c r="AE20" s="82">
        <f>E20*$F$92</f>
        <v>0</v>
      </c>
      <c r="AF20" s="82">
        <f>E20*$F$93</f>
        <v>0</v>
      </c>
      <c r="AG20" s="82">
        <f>E20*$F$94</f>
        <v>0</v>
      </c>
      <c r="AH20" s="82">
        <f>E20*$F$95</f>
        <v>0</v>
      </c>
      <c r="AI20" s="82">
        <f>E20*$F$96</f>
        <v>0</v>
      </c>
      <c r="AJ20" s="82">
        <f>E20*$F$97</f>
        <v>0</v>
      </c>
      <c r="AK20" s="82">
        <f>E20*$F$98</f>
        <v>0</v>
      </c>
      <c r="AL20" s="82">
        <f>E20*$F$99</f>
        <v>0</v>
      </c>
      <c r="AM20" s="83">
        <f t="shared" si="1"/>
        <v>0</v>
      </c>
      <c r="AN20" s="84">
        <f t="shared" si="2"/>
        <v>0</v>
      </c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99" customFormat="1" ht="16.149999999999999" customHeight="1" x14ac:dyDescent="0.2">
      <c r="A21" s="93" t="s">
        <v>96</v>
      </c>
      <c r="B21" s="93"/>
      <c r="C21" s="94"/>
      <c r="D21" s="95"/>
      <c r="E21" s="96">
        <f t="shared" ref="E21:AK21" si="3">SUM(E22:E46)</f>
        <v>28867</v>
      </c>
      <c r="F21" s="96">
        <f t="shared" si="3"/>
        <v>15544.88</v>
      </c>
      <c r="G21" s="96">
        <f t="shared" si="3"/>
        <v>1111.3800000000001</v>
      </c>
      <c r="H21" s="96">
        <f t="shared" si="3"/>
        <v>0</v>
      </c>
      <c r="I21" s="96">
        <f t="shared" si="3"/>
        <v>0</v>
      </c>
      <c r="J21" s="96">
        <f t="shared" si="3"/>
        <v>0</v>
      </c>
      <c r="K21" s="96">
        <f t="shared" si="3"/>
        <v>0</v>
      </c>
      <c r="L21" s="96">
        <f t="shared" si="3"/>
        <v>0</v>
      </c>
      <c r="M21" s="96">
        <f t="shared" si="3"/>
        <v>2219.87</v>
      </c>
      <c r="N21" s="96">
        <f t="shared" si="3"/>
        <v>0</v>
      </c>
      <c r="O21" s="96">
        <f t="shared" si="3"/>
        <v>4774.6000000000004</v>
      </c>
      <c r="P21" s="96">
        <f t="shared" si="3"/>
        <v>0</v>
      </c>
      <c r="Q21" s="96">
        <f t="shared" si="3"/>
        <v>0</v>
      </c>
      <c r="R21" s="96">
        <f t="shared" si="3"/>
        <v>0</v>
      </c>
      <c r="S21" s="96">
        <f t="shared" si="3"/>
        <v>0</v>
      </c>
      <c r="T21" s="96">
        <f t="shared" si="3"/>
        <v>222.28</v>
      </c>
      <c r="U21" s="96">
        <f t="shared" si="3"/>
        <v>0</v>
      </c>
      <c r="V21" s="96">
        <f t="shared" si="3"/>
        <v>4439.74</v>
      </c>
      <c r="W21" s="96">
        <f t="shared" si="3"/>
        <v>0</v>
      </c>
      <c r="X21" s="96">
        <f t="shared" si="3"/>
        <v>0</v>
      </c>
      <c r="Y21" s="96">
        <f t="shared" si="3"/>
        <v>554.25</v>
      </c>
      <c r="Z21" s="96">
        <f t="shared" si="3"/>
        <v>0</v>
      </c>
      <c r="AA21" s="96">
        <f t="shared" si="3"/>
        <v>0</v>
      </c>
      <c r="AB21" s="96">
        <f t="shared" si="3"/>
        <v>0</v>
      </c>
      <c r="AC21" s="96">
        <f t="shared" si="3"/>
        <v>0</v>
      </c>
      <c r="AD21" s="96">
        <f t="shared" si="3"/>
        <v>0</v>
      </c>
      <c r="AE21" s="96">
        <f t="shared" si="3"/>
        <v>0</v>
      </c>
      <c r="AF21" s="96">
        <f t="shared" si="3"/>
        <v>0</v>
      </c>
      <c r="AG21" s="96">
        <f t="shared" si="3"/>
        <v>0</v>
      </c>
      <c r="AH21" s="96">
        <f t="shared" si="3"/>
        <v>0</v>
      </c>
      <c r="AI21" s="96">
        <f t="shared" si="3"/>
        <v>0</v>
      </c>
      <c r="AJ21" s="96">
        <f t="shared" si="3"/>
        <v>0</v>
      </c>
      <c r="AK21" s="96">
        <f t="shared" si="3"/>
        <v>0</v>
      </c>
      <c r="AL21" s="96">
        <f>SUM(AL22:AL46)</f>
        <v>0</v>
      </c>
      <c r="AM21" s="97">
        <f>SUM(AM22:AM46)</f>
        <v>28867</v>
      </c>
      <c r="AN21" s="98">
        <f t="shared" si="2"/>
        <v>0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</row>
    <row r="22" spans="1:114" ht="30" customHeight="1" x14ac:dyDescent="0.2">
      <c r="A22" s="76" t="s">
        <v>49</v>
      </c>
      <c r="B22" s="87" t="s">
        <v>50</v>
      </c>
      <c r="C22" s="87" t="s">
        <v>143</v>
      </c>
      <c r="D22" s="89" t="s">
        <v>181</v>
      </c>
      <c r="E22" s="106">
        <f>8880</f>
        <v>8880</v>
      </c>
      <c r="F22" s="80">
        <f>E22*$F$67</f>
        <v>4781.88</v>
      </c>
      <c r="G22" s="81">
        <f t="shared" ref="G22:G30" si="4">E22*$F$68</f>
        <v>341.88</v>
      </c>
      <c r="H22" s="81">
        <f t="shared" ref="H22:H30" si="5">E22*$F$69</f>
        <v>0</v>
      </c>
      <c r="I22" s="81">
        <f t="shared" ref="I22:I30" si="6">E22*$F$70</f>
        <v>0</v>
      </c>
      <c r="J22" s="81">
        <f t="shared" ref="J22:J30" si="7">E22*$F$71</f>
        <v>0</v>
      </c>
      <c r="K22" s="82">
        <f t="shared" ref="K22:K30" si="8">E22*$F$72</f>
        <v>0</v>
      </c>
      <c r="L22" s="82">
        <f t="shared" ref="L22:L30" si="9">E22*$F$73</f>
        <v>0</v>
      </c>
      <c r="M22" s="81">
        <f t="shared" ref="M22:M30" si="10">E22*$F$74</f>
        <v>682.87</v>
      </c>
      <c r="N22" s="82">
        <f t="shared" ref="N22:N30" si="11">E22*$F$75</f>
        <v>0</v>
      </c>
      <c r="O22" s="82">
        <f t="shared" ref="O22:O30" si="12">E22*$F$76</f>
        <v>1468.75</v>
      </c>
      <c r="P22" s="81">
        <f t="shared" ref="P22:P30" si="13">E22*$F$77</f>
        <v>0</v>
      </c>
      <c r="Q22" s="81">
        <f t="shared" ref="Q22:Q30" si="14">E22*$F$78</f>
        <v>0</v>
      </c>
      <c r="R22" s="81">
        <f t="shared" ref="R22:R30" si="15">E22*$F$79</f>
        <v>0</v>
      </c>
      <c r="S22" s="81">
        <f t="shared" ref="S22:S30" si="16">E22*$F$80</f>
        <v>0</v>
      </c>
      <c r="T22" s="81">
        <f t="shared" ref="T22:T30" si="17">E22*$F$81</f>
        <v>68.38</v>
      </c>
      <c r="U22" s="81">
        <f t="shared" ref="U22:U30" si="18">E22*$F$82</f>
        <v>0</v>
      </c>
      <c r="V22" s="81">
        <f t="shared" ref="V22:V30" si="19">E22*$F$83</f>
        <v>1365.74</v>
      </c>
      <c r="W22" s="82">
        <f t="shared" ref="W22:W30" si="20">E22*$F$84</f>
        <v>0</v>
      </c>
      <c r="X22" s="82">
        <f t="shared" ref="X22:X30" si="21">E22*$F$85</f>
        <v>0</v>
      </c>
      <c r="Y22" s="81">
        <f t="shared" ref="Y22:Y30" si="22">E22*$F$86</f>
        <v>170.5</v>
      </c>
      <c r="Z22" s="81">
        <f t="shared" ref="Z22:Z30" si="23">E22*$F$87</f>
        <v>0</v>
      </c>
      <c r="AA22" s="81">
        <f t="shared" ref="AA22:AA30" si="24">E22*$F$88</f>
        <v>0</v>
      </c>
      <c r="AB22" s="81">
        <f t="shared" ref="AB22:AB30" si="25">E22*$F$89</f>
        <v>0</v>
      </c>
      <c r="AC22" s="81">
        <f t="shared" ref="AC22:AC30" si="26">E22*$F$90</f>
        <v>0</v>
      </c>
      <c r="AD22" s="81">
        <f t="shared" ref="AD22:AD30" si="27">E22*$F$91</f>
        <v>0</v>
      </c>
      <c r="AE22" s="81">
        <f t="shared" ref="AE22:AE30" si="28">E22*$F$92</f>
        <v>0</v>
      </c>
      <c r="AF22" s="81">
        <f t="shared" ref="AF22:AF30" si="29">E22*$F$93</f>
        <v>0</v>
      </c>
      <c r="AG22" s="81">
        <f t="shared" ref="AG22:AG30" si="30">E22*$F$94</f>
        <v>0</v>
      </c>
      <c r="AH22" s="81">
        <f t="shared" ref="AH22:AH30" si="31">E22*$F$95</f>
        <v>0</v>
      </c>
      <c r="AI22" s="81">
        <f t="shared" ref="AI22:AI30" si="32">E22*$F$96</f>
        <v>0</v>
      </c>
      <c r="AJ22" s="81">
        <f t="shared" ref="AJ22:AJ30" si="33">E22*$F$97</f>
        <v>0</v>
      </c>
      <c r="AK22" s="81">
        <f t="shared" ref="AK22:AK30" si="34">E22*$F$98</f>
        <v>0</v>
      </c>
      <c r="AL22" s="81">
        <f t="shared" ref="AL22:AL30" si="35">E22*$F$99</f>
        <v>0</v>
      </c>
      <c r="AM22" s="83">
        <f t="shared" ref="AM22:AM46" si="36">SUM(F22:AL22)</f>
        <v>8880</v>
      </c>
      <c r="AN22" s="98">
        <f t="shared" si="2"/>
        <v>0</v>
      </c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</row>
    <row r="23" spans="1:114" s="101" customFormat="1" ht="30" customHeight="1" x14ac:dyDescent="0.2">
      <c r="A23" s="100" t="s">
        <v>24</v>
      </c>
      <c r="B23" s="92" t="s">
        <v>2</v>
      </c>
      <c r="C23" s="87" t="s">
        <v>143</v>
      </c>
      <c r="D23" s="89" t="s">
        <v>181</v>
      </c>
      <c r="E23" s="106">
        <v>1600</v>
      </c>
      <c r="F23" s="80">
        <f t="shared" ref="F23:F30" si="37">E23*$F$67</f>
        <v>861.6</v>
      </c>
      <c r="G23" s="81">
        <f t="shared" si="4"/>
        <v>61.6</v>
      </c>
      <c r="H23" s="81">
        <f t="shared" si="5"/>
        <v>0</v>
      </c>
      <c r="I23" s="81">
        <f t="shared" si="6"/>
        <v>0</v>
      </c>
      <c r="J23" s="81">
        <f t="shared" si="7"/>
        <v>0</v>
      </c>
      <c r="K23" s="82">
        <f t="shared" si="8"/>
        <v>0</v>
      </c>
      <c r="L23" s="82">
        <f t="shared" si="9"/>
        <v>0</v>
      </c>
      <c r="M23" s="81">
        <f t="shared" si="10"/>
        <v>123.04</v>
      </c>
      <c r="N23" s="82">
        <f t="shared" si="11"/>
        <v>0</v>
      </c>
      <c r="O23" s="82">
        <f t="shared" si="12"/>
        <v>264.64</v>
      </c>
      <c r="P23" s="81">
        <f t="shared" si="13"/>
        <v>0</v>
      </c>
      <c r="Q23" s="81">
        <f t="shared" si="14"/>
        <v>0</v>
      </c>
      <c r="R23" s="81">
        <f t="shared" si="15"/>
        <v>0</v>
      </c>
      <c r="S23" s="81">
        <f t="shared" si="16"/>
        <v>0</v>
      </c>
      <c r="T23" s="81">
        <f t="shared" si="17"/>
        <v>12.32</v>
      </c>
      <c r="U23" s="81">
        <f t="shared" si="18"/>
        <v>0</v>
      </c>
      <c r="V23" s="81">
        <f t="shared" si="19"/>
        <v>246.08</v>
      </c>
      <c r="W23" s="82">
        <f t="shared" si="20"/>
        <v>0</v>
      </c>
      <c r="X23" s="82">
        <f t="shared" si="21"/>
        <v>0</v>
      </c>
      <c r="Y23" s="81">
        <f t="shared" si="22"/>
        <v>30.72</v>
      </c>
      <c r="Z23" s="81">
        <f t="shared" si="23"/>
        <v>0</v>
      </c>
      <c r="AA23" s="81">
        <f t="shared" si="24"/>
        <v>0</v>
      </c>
      <c r="AB23" s="81">
        <f t="shared" si="25"/>
        <v>0</v>
      </c>
      <c r="AC23" s="81">
        <f t="shared" si="26"/>
        <v>0</v>
      </c>
      <c r="AD23" s="81">
        <f t="shared" si="27"/>
        <v>0</v>
      </c>
      <c r="AE23" s="81">
        <f t="shared" si="28"/>
        <v>0</v>
      </c>
      <c r="AF23" s="81">
        <f t="shared" si="29"/>
        <v>0</v>
      </c>
      <c r="AG23" s="81">
        <f t="shared" si="30"/>
        <v>0</v>
      </c>
      <c r="AH23" s="81">
        <f t="shared" si="31"/>
        <v>0</v>
      </c>
      <c r="AI23" s="81">
        <f t="shared" si="32"/>
        <v>0</v>
      </c>
      <c r="AJ23" s="81">
        <f t="shared" si="33"/>
        <v>0</v>
      </c>
      <c r="AK23" s="81">
        <f t="shared" si="34"/>
        <v>0</v>
      </c>
      <c r="AL23" s="81">
        <f t="shared" si="35"/>
        <v>0</v>
      </c>
      <c r="AM23" s="83">
        <f t="shared" si="36"/>
        <v>1600</v>
      </c>
      <c r="AN23" s="98">
        <f t="shared" si="2"/>
        <v>0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</row>
    <row r="24" spans="1:114" s="101" customFormat="1" ht="30" customHeight="1" x14ac:dyDescent="0.2">
      <c r="A24" s="100" t="s">
        <v>24</v>
      </c>
      <c r="B24" s="92" t="s">
        <v>2</v>
      </c>
      <c r="C24" s="102" t="s">
        <v>13</v>
      </c>
      <c r="D24" s="89" t="s">
        <v>181</v>
      </c>
      <c r="E24" s="106">
        <v>2000</v>
      </c>
      <c r="F24" s="80">
        <f t="shared" si="37"/>
        <v>1077</v>
      </c>
      <c r="G24" s="81">
        <f t="shared" si="4"/>
        <v>77</v>
      </c>
      <c r="H24" s="81">
        <f t="shared" si="5"/>
        <v>0</v>
      </c>
      <c r="I24" s="81">
        <f t="shared" si="6"/>
        <v>0</v>
      </c>
      <c r="J24" s="81">
        <f t="shared" si="7"/>
        <v>0</v>
      </c>
      <c r="K24" s="82">
        <f t="shared" si="8"/>
        <v>0</v>
      </c>
      <c r="L24" s="82">
        <f t="shared" si="9"/>
        <v>0</v>
      </c>
      <c r="M24" s="81">
        <f t="shared" si="10"/>
        <v>153.80000000000001</v>
      </c>
      <c r="N24" s="82">
        <f t="shared" si="11"/>
        <v>0</v>
      </c>
      <c r="O24" s="82">
        <f t="shared" si="12"/>
        <v>330.8</v>
      </c>
      <c r="P24" s="81">
        <f t="shared" si="13"/>
        <v>0</v>
      </c>
      <c r="Q24" s="81">
        <f t="shared" si="14"/>
        <v>0</v>
      </c>
      <c r="R24" s="81">
        <f t="shared" si="15"/>
        <v>0</v>
      </c>
      <c r="S24" s="81">
        <f t="shared" si="16"/>
        <v>0</v>
      </c>
      <c r="T24" s="81">
        <f t="shared" si="17"/>
        <v>15.4</v>
      </c>
      <c r="U24" s="81">
        <f t="shared" si="18"/>
        <v>0</v>
      </c>
      <c r="V24" s="81">
        <f t="shared" si="19"/>
        <v>307.60000000000002</v>
      </c>
      <c r="W24" s="82">
        <f t="shared" si="20"/>
        <v>0</v>
      </c>
      <c r="X24" s="82">
        <f t="shared" si="21"/>
        <v>0</v>
      </c>
      <c r="Y24" s="81">
        <f t="shared" si="22"/>
        <v>38.4</v>
      </c>
      <c r="Z24" s="81">
        <f t="shared" si="23"/>
        <v>0</v>
      </c>
      <c r="AA24" s="81">
        <f t="shared" si="24"/>
        <v>0</v>
      </c>
      <c r="AB24" s="81">
        <f t="shared" si="25"/>
        <v>0</v>
      </c>
      <c r="AC24" s="81">
        <f t="shared" si="26"/>
        <v>0</v>
      </c>
      <c r="AD24" s="81">
        <f t="shared" si="27"/>
        <v>0</v>
      </c>
      <c r="AE24" s="81">
        <f t="shared" si="28"/>
        <v>0</v>
      </c>
      <c r="AF24" s="81">
        <f t="shared" si="29"/>
        <v>0</v>
      </c>
      <c r="AG24" s="81">
        <f t="shared" si="30"/>
        <v>0</v>
      </c>
      <c r="AH24" s="81">
        <f t="shared" si="31"/>
        <v>0</v>
      </c>
      <c r="AI24" s="81">
        <f t="shared" si="32"/>
        <v>0</v>
      </c>
      <c r="AJ24" s="81">
        <f t="shared" si="33"/>
        <v>0</v>
      </c>
      <c r="AK24" s="81">
        <f t="shared" si="34"/>
        <v>0</v>
      </c>
      <c r="AL24" s="81">
        <f t="shared" si="35"/>
        <v>0</v>
      </c>
      <c r="AM24" s="83">
        <f t="shared" si="36"/>
        <v>2000</v>
      </c>
      <c r="AN24" s="98">
        <f t="shared" si="2"/>
        <v>0</v>
      </c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</row>
    <row r="25" spans="1:114" s="101" customFormat="1" ht="30" hidden="1" customHeight="1" x14ac:dyDescent="0.2">
      <c r="A25" s="100" t="s">
        <v>25</v>
      </c>
      <c r="B25" s="77" t="s">
        <v>112</v>
      </c>
      <c r="C25" s="102" t="s">
        <v>13</v>
      </c>
      <c r="D25" s="89"/>
      <c r="E25" s="106">
        <v>0</v>
      </c>
      <c r="F25" s="80">
        <f t="shared" si="37"/>
        <v>0</v>
      </c>
      <c r="G25" s="81">
        <f t="shared" si="4"/>
        <v>0</v>
      </c>
      <c r="H25" s="81">
        <f t="shared" si="5"/>
        <v>0</v>
      </c>
      <c r="I25" s="81">
        <f t="shared" si="6"/>
        <v>0</v>
      </c>
      <c r="J25" s="81">
        <f t="shared" si="7"/>
        <v>0</v>
      </c>
      <c r="K25" s="82">
        <f t="shared" si="8"/>
        <v>0</v>
      </c>
      <c r="L25" s="82">
        <f t="shared" si="9"/>
        <v>0</v>
      </c>
      <c r="M25" s="81">
        <f t="shared" si="10"/>
        <v>0</v>
      </c>
      <c r="N25" s="82">
        <f t="shared" si="11"/>
        <v>0</v>
      </c>
      <c r="O25" s="82">
        <f t="shared" si="12"/>
        <v>0</v>
      </c>
      <c r="P25" s="81">
        <f t="shared" si="13"/>
        <v>0</v>
      </c>
      <c r="Q25" s="81">
        <f t="shared" si="14"/>
        <v>0</v>
      </c>
      <c r="R25" s="81">
        <f t="shared" si="15"/>
        <v>0</v>
      </c>
      <c r="S25" s="81">
        <f t="shared" si="16"/>
        <v>0</v>
      </c>
      <c r="T25" s="81">
        <f t="shared" si="17"/>
        <v>0</v>
      </c>
      <c r="U25" s="81">
        <f t="shared" si="18"/>
        <v>0</v>
      </c>
      <c r="V25" s="81">
        <f t="shared" si="19"/>
        <v>0</v>
      </c>
      <c r="W25" s="82">
        <f t="shared" si="20"/>
        <v>0</v>
      </c>
      <c r="X25" s="82">
        <f t="shared" si="21"/>
        <v>0</v>
      </c>
      <c r="Y25" s="81">
        <f t="shared" si="22"/>
        <v>0</v>
      </c>
      <c r="Z25" s="81">
        <f t="shared" si="23"/>
        <v>0</v>
      </c>
      <c r="AA25" s="81">
        <f t="shared" si="24"/>
        <v>0</v>
      </c>
      <c r="AB25" s="81">
        <f t="shared" si="25"/>
        <v>0</v>
      </c>
      <c r="AC25" s="81">
        <f t="shared" si="26"/>
        <v>0</v>
      </c>
      <c r="AD25" s="81">
        <f t="shared" si="27"/>
        <v>0</v>
      </c>
      <c r="AE25" s="81">
        <f t="shared" si="28"/>
        <v>0</v>
      </c>
      <c r="AF25" s="81">
        <f t="shared" si="29"/>
        <v>0</v>
      </c>
      <c r="AG25" s="81">
        <f t="shared" si="30"/>
        <v>0</v>
      </c>
      <c r="AH25" s="81">
        <f t="shared" si="31"/>
        <v>0</v>
      </c>
      <c r="AI25" s="81">
        <f t="shared" si="32"/>
        <v>0</v>
      </c>
      <c r="AJ25" s="81">
        <f t="shared" si="33"/>
        <v>0</v>
      </c>
      <c r="AK25" s="81">
        <f t="shared" si="34"/>
        <v>0</v>
      </c>
      <c r="AL25" s="81">
        <f t="shared" si="35"/>
        <v>0</v>
      </c>
      <c r="AM25" s="83">
        <f t="shared" si="36"/>
        <v>0</v>
      </c>
      <c r="AN25" s="98">
        <f t="shared" si="2"/>
        <v>0</v>
      </c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</row>
    <row r="26" spans="1:114" s="101" customFormat="1" ht="30" hidden="1" customHeight="1" x14ac:dyDescent="0.2">
      <c r="A26" s="100" t="s">
        <v>26</v>
      </c>
      <c r="B26" s="77" t="s">
        <v>113</v>
      </c>
      <c r="C26" s="102" t="s">
        <v>143</v>
      </c>
      <c r="D26" s="103"/>
      <c r="E26" s="106">
        <v>0</v>
      </c>
      <c r="F26" s="80">
        <f t="shared" si="37"/>
        <v>0</v>
      </c>
      <c r="G26" s="81">
        <f t="shared" si="4"/>
        <v>0</v>
      </c>
      <c r="H26" s="81">
        <f t="shared" si="5"/>
        <v>0</v>
      </c>
      <c r="I26" s="81">
        <f t="shared" si="6"/>
        <v>0</v>
      </c>
      <c r="J26" s="81">
        <f t="shared" si="7"/>
        <v>0</v>
      </c>
      <c r="K26" s="82">
        <f t="shared" si="8"/>
        <v>0</v>
      </c>
      <c r="L26" s="82">
        <f t="shared" si="9"/>
        <v>0</v>
      </c>
      <c r="M26" s="81">
        <f t="shared" si="10"/>
        <v>0</v>
      </c>
      <c r="N26" s="82">
        <f t="shared" si="11"/>
        <v>0</v>
      </c>
      <c r="O26" s="82">
        <f t="shared" si="12"/>
        <v>0</v>
      </c>
      <c r="P26" s="81">
        <f t="shared" si="13"/>
        <v>0</v>
      </c>
      <c r="Q26" s="81">
        <f t="shared" si="14"/>
        <v>0</v>
      </c>
      <c r="R26" s="81">
        <f t="shared" si="15"/>
        <v>0</v>
      </c>
      <c r="S26" s="81">
        <f t="shared" si="16"/>
        <v>0</v>
      </c>
      <c r="T26" s="81">
        <f t="shared" si="17"/>
        <v>0</v>
      </c>
      <c r="U26" s="81">
        <f t="shared" si="18"/>
        <v>0</v>
      </c>
      <c r="V26" s="81">
        <f t="shared" si="19"/>
        <v>0</v>
      </c>
      <c r="W26" s="82">
        <f t="shared" si="20"/>
        <v>0</v>
      </c>
      <c r="X26" s="82">
        <f t="shared" si="21"/>
        <v>0</v>
      </c>
      <c r="Y26" s="81">
        <f t="shared" si="22"/>
        <v>0</v>
      </c>
      <c r="Z26" s="81">
        <f t="shared" si="23"/>
        <v>0</v>
      </c>
      <c r="AA26" s="81">
        <f t="shared" si="24"/>
        <v>0</v>
      </c>
      <c r="AB26" s="81">
        <f t="shared" si="25"/>
        <v>0</v>
      </c>
      <c r="AC26" s="81">
        <f t="shared" si="26"/>
        <v>0</v>
      </c>
      <c r="AD26" s="81">
        <f t="shared" si="27"/>
        <v>0</v>
      </c>
      <c r="AE26" s="81">
        <f t="shared" si="28"/>
        <v>0</v>
      </c>
      <c r="AF26" s="81">
        <f t="shared" si="29"/>
        <v>0</v>
      </c>
      <c r="AG26" s="81">
        <f t="shared" si="30"/>
        <v>0</v>
      </c>
      <c r="AH26" s="81">
        <f t="shared" si="31"/>
        <v>0</v>
      </c>
      <c r="AI26" s="81">
        <f t="shared" si="32"/>
        <v>0</v>
      </c>
      <c r="AJ26" s="81">
        <f t="shared" si="33"/>
        <v>0</v>
      </c>
      <c r="AK26" s="81">
        <f t="shared" si="34"/>
        <v>0</v>
      </c>
      <c r="AL26" s="81">
        <f t="shared" si="35"/>
        <v>0</v>
      </c>
      <c r="AM26" s="83">
        <f t="shared" si="36"/>
        <v>0</v>
      </c>
      <c r="AN26" s="98">
        <f t="shared" si="2"/>
        <v>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</row>
    <row r="27" spans="1:114" ht="30" hidden="1" customHeight="1" x14ac:dyDescent="0.2">
      <c r="A27" s="76" t="s">
        <v>51</v>
      </c>
      <c r="B27" s="87" t="s">
        <v>52</v>
      </c>
      <c r="C27" s="87"/>
      <c r="D27" s="89"/>
      <c r="E27" s="106">
        <v>0</v>
      </c>
      <c r="F27" s="80">
        <f t="shared" si="37"/>
        <v>0</v>
      </c>
      <c r="G27" s="81">
        <f t="shared" si="4"/>
        <v>0</v>
      </c>
      <c r="H27" s="81">
        <f t="shared" si="5"/>
        <v>0</v>
      </c>
      <c r="I27" s="81">
        <f t="shared" si="6"/>
        <v>0</v>
      </c>
      <c r="J27" s="81">
        <f t="shared" si="7"/>
        <v>0</v>
      </c>
      <c r="K27" s="82">
        <f t="shared" si="8"/>
        <v>0</v>
      </c>
      <c r="L27" s="82">
        <f t="shared" si="9"/>
        <v>0</v>
      </c>
      <c r="M27" s="81">
        <f t="shared" si="10"/>
        <v>0</v>
      </c>
      <c r="N27" s="82">
        <f t="shared" si="11"/>
        <v>0</v>
      </c>
      <c r="O27" s="82">
        <f t="shared" si="12"/>
        <v>0</v>
      </c>
      <c r="P27" s="81">
        <f t="shared" si="13"/>
        <v>0</v>
      </c>
      <c r="Q27" s="81">
        <f t="shared" si="14"/>
        <v>0</v>
      </c>
      <c r="R27" s="81">
        <f t="shared" si="15"/>
        <v>0</v>
      </c>
      <c r="S27" s="81">
        <f t="shared" si="16"/>
        <v>0</v>
      </c>
      <c r="T27" s="81">
        <f t="shared" si="17"/>
        <v>0</v>
      </c>
      <c r="U27" s="81">
        <f t="shared" si="18"/>
        <v>0</v>
      </c>
      <c r="V27" s="81">
        <f t="shared" si="19"/>
        <v>0</v>
      </c>
      <c r="W27" s="82">
        <f t="shared" si="20"/>
        <v>0</v>
      </c>
      <c r="X27" s="82">
        <f t="shared" si="21"/>
        <v>0</v>
      </c>
      <c r="Y27" s="81">
        <f t="shared" si="22"/>
        <v>0</v>
      </c>
      <c r="Z27" s="81">
        <f t="shared" si="23"/>
        <v>0</v>
      </c>
      <c r="AA27" s="81">
        <f t="shared" si="24"/>
        <v>0</v>
      </c>
      <c r="AB27" s="81">
        <f t="shared" si="25"/>
        <v>0</v>
      </c>
      <c r="AC27" s="81">
        <f t="shared" si="26"/>
        <v>0</v>
      </c>
      <c r="AD27" s="81">
        <f t="shared" si="27"/>
        <v>0</v>
      </c>
      <c r="AE27" s="81">
        <f t="shared" si="28"/>
        <v>0</v>
      </c>
      <c r="AF27" s="81">
        <f t="shared" si="29"/>
        <v>0</v>
      </c>
      <c r="AG27" s="81">
        <f t="shared" si="30"/>
        <v>0</v>
      </c>
      <c r="AH27" s="81">
        <f t="shared" si="31"/>
        <v>0</v>
      </c>
      <c r="AI27" s="81">
        <f t="shared" si="32"/>
        <v>0</v>
      </c>
      <c r="AJ27" s="81">
        <f t="shared" si="33"/>
        <v>0</v>
      </c>
      <c r="AK27" s="81">
        <f t="shared" si="34"/>
        <v>0</v>
      </c>
      <c r="AL27" s="81">
        <f t="shared" si="35"/>
        <v>0</v>
      </c>
      <c r="AM27" s="83">
        <f t="shared" si="36"/>
        <v>0</v>
      </c>
      <c r="AN27" s="98">
        <f t="shared" si="2"/>
        <v>0</v>
      </c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</row>
    <row r="28" spans="1:114" ht="30" customHeight="1" x14ac:dyDescent="0.2">
      <c r="A28" s="76" t="s">
        <v>27</v>
      </c>
      <c r="B28" s="87" t="s">
        <v>28</v>
      </c>
      <c r="C28" s="87" t="s">
        <v>143</v>
      </c>
      <c r="D28" s="89" t="s">
        <v>181</v>
      </c>
      <c r="E28" s="106">
        <v>2545</v>
      </c>
      <c r="F28" s="80">
        <f>E28*$F$67+0.01</f>
        <v>1370.49</v>
      </c>
      <c r="G28" s="81">
        <f t="shared" si="4"/>
        <v>97.98</v>
      </c>
      <c r="H28" s="81">
        <f t="shared" si="5"/>
        <v>0</v>
      </c>
      <c r="I28" s="81">
        <f t="shared" si="6"/>
        <v>0</v>
      </c>
      <c r="J28" s="81">
        <f t="shared" si="7"/>
        <v>0</v>
      </c>
      <c r="K28" s="82">
        <f t="shared" si="8"/>
        <v>0</v>
      </c>
      <c r="L28" s="82">
        <f t="shared" si="9"/>
        <v>0</v>
      </c>
      <c r="M28" s="81">
        <f t="shared" si="10"/>
        <v>195.71</v>
      </c>
      <c r="N28" s="82">
        <f t="shared" si="11"/>
        <v>0</v>
      </c>
      <c r="O28" s="82">
        <f t="shared" si="12"/>
        <v>420.94</v>
      </c>
      <c r="P28" s="81">
        <f t="shared" si="13"/>
        <v>0</v>
      </c>
      <c r="Q28" s="81">
        <f t="shared" si="14"/>
        <v>0</v>
      </c>
      <c r="R28" s="81">
        <f t="shared" si="15"/>
        <v>0</v>
      </c>
      <c r="S28" s="81">
        <f t="shared" si="16"/>
        <v>0</v>
      </c>
      <c r="T28" s="81">
        <f t="shared" si="17"/>
        <v>19.600000000000001</v>
      </c>
      <c r="U28" s="81">
        <f t="shared" si="18"/>
        <v>0</v>
      </c>
      <c r="V28" s="81">
        <f t="shared" si="19"/>
        <v>391.42</v>
      </c>
      <c r="W28" s="82">
        <f t="shared" si="20"/>
        <v>0</v>
      </c>
      <c r="X28" s="82">
        <f t="shared" si="21"/>
        <v>0</v>
      </c>
      <c r="Y28" s="81">
        <f t="shared" si="22"/>
        <v>48.86</v>
      </c>
      <c r="Z28" s="81">
        <f t="shared" si="23"/>
        <v>0</v>
      </c>
      <c r="AA28" s="81">
        <f t="shared" si="24"/>
        <v>0</v>
      </c>
      <c r="AB28" s="81">
        <f t="shared" si="25"/>
        <v>0</v>
      </c>
      <c r="AC28" s="81">
        <f t="shared" si="26"/>
        <v>0</v>
      </c>
      <c r="AD28" s="81">
        <f t="shared" si="27"/>
        <v>0</v>
      </c>
      <c r="AE28" s="81">
        <f t="shared" si="28"/>
        <v>0</v>
      </c>
      <c r="AF28" s="81">
        <f t="shared" si="29"/>
        <v>0</v>
      </c>
      <c r="AG28" s="81">
        <f t="shared" si="30"/>
        <v>0</v>
      </c>
      <c r="AH28" s="81">
        <f t="shared" si="31"/>
        <v>0</v>
      </c>
      <c r="AI28" s="81">
        <f t="shared" si="32"/>
        <v>0</v>
      </c>
      <c r="AJ28" s="81">
        <f t="shared" si="33"/>
        <v>0</v>
      </c>
      <c r="AK28" s="81">
        <f t="shared" si="34"/>
        <v>0</v>
      </c>
      <c r="AL28" s="81">
        <f t="shared" si="35"/>
        <v>0</v>
      </c>
      <c r="AM28" s="83">
        <f t="shared" si="36"/>
        <v>2545</v>
      </c>
      <c r="AN28" s="98">
        <f t="shared" si="2"/>
        <v>0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</row>
    <row r="29" spans="1:114" ht="30" customHeight="1" x14ac:dyDescent="0.2">
      <c r="A29" s="76" t="s">
        <v>29</v>
      </c>
      <c r="B29" s="87" t="s">
        <v>30</v>
      </c>
      <c r="C29" s="87" t="s">
        <v>143</v>
      </c>
      <c r="D29" s="89" t="s">
        <v>181</v>
      </c>
      <c r="E29" s="106">
        <v>3242</v>
      </c>
      <c r="F29" s="80">
        <f>E29*$F$67-0.01</f>
        <v>1745.81</v>
      </c>
      <c r="G29" s="81">
        <f t="shared" si="4"/>
        <v>124.82</v>
      </c>
      <c r="H29" s="81">
        <f t="shared" si="5"/>
        <v>0</v>
      </c>
      <c r="I29" s="81">
        <f t="shared" si="6"/>
        <v>0</v>
      </c>
      <c r="J29" s="81">
        <f t="shared" si="7"/>
        <v>0</v>
      </c>
      <c r="K29" s="82">
        <f t="shared" si="8"/>
        <v>0</v>
      </c>
      <c r="L29" s="82">
        <f t="shared" si="9"/>
        <v>0</v>
      </c>
      <c r="M29" s="81">
        <f t="shared" si="10"/>
        <v>249.31</v>
      </c>
      <c r="N29" s="82">
        <f t="shared" si="11"/>
        <v>0</v>
      </c>
      <c r="O29" s="82">
        <f t="shared" si="12"/>
        <v>536.23</v>
      </c>
      <c r="P29" s="81">
        <f t="shared" si="13"/>
        <v>0</v>
      </c>
      <c r="Q29" s="81">
        <f t="shared" si="14"/>
        <v>0</v>
      </c>
      <c r="R29" s="81">
        <f t="shared" si="15"/>
        <v>0</v>
      </c>
      <c r="S29" s="81">
        <f t="shared" si="16"/>
        <v>0</v>
      </c>
      <c r="T29" s="81">
        <f t="shared" si="17"/>
        <v>24.96</v>
      </c>
      <c r="U29" s="81">
        <f t="shared" si="18"/>
        <v>0</v>
      </c>
      <c r="V29" s="81">
        <f t="shared" si="19"/>
        <v>498.62</v>
      </c>
      <c r="W29" s="82">
        <f t="shared" si="20"/>
        <v>0</v>
      </c>
      <c r="X29" s="82">
        <f t="shared" si="21"/>
        <v>0</v>
      </c>
      <c r="Y29" s="81">
        <f t="shared" si="22"/>
        <v>62.25</v>
      </c>
      <c r="Z29" s="81">
        <f t="shared" si="23"/>
        <v>0</v>
      </c>
      <c r="AA29" s="81">
        <f t="shared" si="24"/>
        <v>0</v>
      </c>
      <c r="AB29" s="81">
        <f t="shared" si="25"/>
        <v>0</v>
      </c>
      <c r="AC29" s="81">
        <f t="shared" si="26"/>
        <v>0</v>
      </c>
      <c r="AD29" s="81">
        <f t="shared" si="27"/>
        <v>0</v>
      </c>
      <c r="AE29" s="81">
        <f t="shared" si="28"/>
        <v>0</v>
      </c>
      <c r="AF29" s="81">
        <f t="shared" si="29"/>
        <v>0</v>
      </c>
      <c r="AG29" s="81">
        <f t="shared" si="30"/>
        <v>0</v>
      </c>
      <c r="AH29" s="81">
        <f t="shared" si="31"/>
        <v>0</v>
      </c>
      <c r="AI29" s="81">
        <f t="shared" si="32"/>
        <v>0</v>
      </c>
      <c r="AJ29" s="81">
        <f t="shared" si="33"/>
        <v>0</v>
      </c>
      <c r="AK29" s="81">
        <f t="shared" si="34"/>
        <v>0</v>
      </c>
      <c r="AL29" s="81">
        <f t="shared" si="35"/>
        <v>0</v>
      </c>
      <c r="AM29" s="83">
        <f t="shared" si="36"/>
        <v>3242</v>
      </c>
      <c r="AN29" s="98">
        <f t="shared" si="2"/>
        <v>0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</row>
    <row r="30" spans="1:114" s="101" customFormat="1" ht="30" hidden="1" customHeight="1" x14ac:dyDescent="0.2">
      <c r="A30" s="76" t="s">
        <v>31</v>
      </c>
      <c r="B30" s="92" t="s">
        <v>4</v>
      </c>
      <c r="C30" s="102"/>
      <c r="D30" s="89"/>
      <c r="E30" s="91">
        <v>0</v>
      </c>
      <c r="F30" s="80">
        <f t="shared" si="37"/>
        <v>0</v>
      </c>
      <c r="G30" s="81">
        <f t="shared" si="4"/>
        <v>0</v>
      </c>
      <c r="H30" s="81">
        <f t="shared" si="5"/>
        <v>0</v>
      </c>
      <c r="I30" s="81">
        <f t="shared" si="6"/>
        <v>0</v>
      </c>
      <c r="J30" s="81">
        <f t="shared" si="7"/>
        <v>0</v>
      </c>
      <c r="K30" s="82">
        <f t="shared" si="8"/>
        <v>0</v>
      </c>
      <c r="L30" s="82">
        <f t="shared" si="9"/>
        <v>0</v>
      </c>
      <c r="M30" s="81">
        <f t="shared" si="10"/>
        <v>0</v>
      </c>
      <c r="N30" s="82">
        <f t="shared" si="11"/>
        <v>0</v>
      </c>
      <c r="O30" s="82">
        <f t="shared" si="12"/>
        <v>0</v>
      </c>
      <c r="P30" s="81">
        <f t="shared" si="13"/>
        <v>0</v>
      </c>
      <c r="Q30" s="81">
        <f t="shared" si="14"/>
        <v>0</v>
      </c>
      <c r="R30" s="81">
        <f t="shared" si="15"/>
        <v>0</v>
      </c>
      <c r="S30" s="81">
        <f t="shared" si="16"/>
        <v>0</v>
      </c>
      <c r="T30" s="81">
        <f t="shared" si="17"/>
        <v>0</v>
      </c>
      <c r="U30" s="81">
        <f t="shared" si="18"/>
        <v>0</v>
      </c>
      <c r="V30" s="81">
        <f t="shared" si="19"/>
        <v>0</v>
      </c>
      <c r="W30" s="82">
        <f t="shared" si="20"/>
        <v>0</v>
      </c>
      <c r="X30" s="82">
        <f t="shared" si="21"/>
        <v>0</v>
      </c>
      <c r="Y30" s="81">
        <f t="shared" si="22"/>
        <v>0</v>
      </c>
      <c r="Z30" s="81">
        <f t="shared" si="23"/>
        <v>0</v>
      </c>
      <c r="AA30" s="81">
        <f t="shared" si="24"/>
        <v>0</v>
      </c>
      <c r="AB30" s="81">
        <f t="shared" si="25"/>
        <v>0</v>
      </c>
      <c r="AC30" s="81">
        <f t="shared" si="26"/>
        <v>0</v>
      </c>
      <c r="AD30" s="81">
        <f t="shared" si="27"/>
        <v>0</v>
      </c>
      <c r="AE30" s="81">
        <f t="shared" si="28"/>
        <v>0</v>
      </c>
      <c r="AF30" s="81">
        <f t="shared" si="29"/>
        <v>0</v>
      </c>
      <c r="AG30" s="81">
        <f t="shared" si="30"/>
        <v>0</v>
      </c>
      <c r="AH30" s="81">
        <f t="shared" si="31"/>
        <v>0</v>
      </c>
      <c r="AI30" s="81">
        <f t="shared" si="32"/>
        <v>0</v>
      </c>
      <c r="AJ30" s="81">
        <f t="shared" si="33"/>
        <v>0</v>
      </c>
      <c r="AK30" s="81">
        <f t="shared" si="34"/>
        <v>0</v>
      </c>
      <c r="AL30" s="81">
        <f t="shared" si="35"/>
        <v>0</v>
      </c>
      <c r="AM30" s="83">
        <f t="shared" si="36"/>
        <v>0</v>
      </c>
      <c r="AN30" s="98">
        <f t="shared" si="2"/>
        <v>0</v>
      </c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</row>
    <row r="31" spans="1:114" s="101" customFormat="1" ht="30" customHeight="1" x14ac:dyDescent="0.2">
      <c r="A31" s="76" t="s">
        <v>33</v>
      </c>
      <c r="B31" s="92" t="s">
        <v>34</v>
      </c>
      <c r="C31" s="102" t="s">
        <v>143</v>
      </c>
      <c r="D31" s="104" t="str">
        <f>I66</f>
        <v>% of Staff #2 (Copier)</v>
      </c>
      <c r="E31" s="106">
        <v>3500</v>
      </c>
      <c r="F31" s="80">
        <f>$E$31*$I67</f>
        <v>1884.75</v>
      </c>
      <c r="G31" s="80">
        <f>$E$31*$I68</f>
        <v>134.75</v>
      </c>
      <c r="H31" s="80">
        <f>$E$31*$I69</f>
        <v>0</v>
      </c>
      <c r="I31" s="80">
        <f>$E$31*$I70</f>
        <v>0</v>
      </c>
      <c r="J31" s="80">
        <f>$E$31*$I71</f>
        <v>0</v>
      </c>
      <c r="K31" s="80">
        <f>$E$31*$I72</f>
        <v>0</v>
      </c>
      <c r="L31" s="80">
        <f>$E$31*$I73</f>
        <v>0</v>
      </c>
      <c r="M31" s="80">
        <f>$E$31*$I74</f>
        <v>269.14999999999998</v>
      </c>
      <c r="N31" s="80">
        <f>$E$31*$I75</f>
        <v>0</v>
      </c>
      <c r="O31" s="80">
        <f>$E$31*$I76</f>
        <v>578.9</v>
      </c>
      <c r="P31" s="80">
        <f>$E$31*$I77</f>
        <v>0</v>
      </c>
      <c r="Q31" s="80">
        <f>$E$31*$I78</f>
        <v>0</v>
      </c>
      <c r="R31" s="81">
        <f>$E$31*$I79</f>
        <v>0</v>
      </c>
      <c r="S31" s="80">
        <f>$E$31*$I80</f>
        <v>0</v>
      </c>
      <c r="T31" s="80">
        <f>$E$31*$I81</f>
        <v>26.95</v>
      </c>
      <c r="U31" s="80">
        <f>$E$31*$I82</f>
        <v>0</v>
      </c>
      <c r="V31" s="80">
        <f>$E$31*$I83</f>
        <v>538.29999999999995</v>
      </c>
      <c r="W31" s="80">
        <f>$E$31*$I84</f>
        <v>0</v>
      </c>
      <c r="X31" s="80">
        <f>$E$31*$I85</f>
        <v>0</v>
      </c>
      <c r="Y31" s="80">
        <f>$E$31*$I86</f>
        <v>67.2</v>
      </c>
      <c r="Z31" s="80">
        <f>$E$31*$I87</f>
        <v>0</v>
      </c>
      <c r="AA31" s="80">
        <f>$E$31*$I88</f>
        <v>0</v>
      </c>
      <c r="AB31" s="80">
        <f>$E$31*$I89</f>
        <v>0</v>
      </c>
      <c r="AC31" s="80">
        <f>$E$31*$I90</f>
        <v>0</v>
      </c>
      <c r="AD31" s="80">
        <f>$E$31*$I91</f>
        <v>0</v>
      </c>
      <c r="AE31" s="80">
        <f>$E$31*$I92</f>
        <v>0</v>
      </c>
      <c r="AF31" s="80">
        <f>$E$31*$I93</f>
        <v>0</v>
      </c>
      <c r="AG31" s="80">
        <f>$E$31*$I94</f>
        <v>0</v>
      </c>
      <c r="AH31" s="80">
        <f>$E$31*$I95</f>
        <v>0</v>
      </c>
      <c r="AI31" s="80">
        <f>$E$31*$I96</f>
        <v>0</v>
      </c>
      <c r="AJ31" s="80">
        <f>$E$31*$I97</f>
        <v>0</v>
      </c>
      <c r="AK31" s="80">
        <f>$E$31*$I98</f>
        <v>0</v>
      </c>
      <c r="AL31" s="80">
        <f>$E$31*$I99</f>
        <v>0</v>
      </c>
      <c r="AM31" s="83">
        <f t="shared" si="36"/>
        <v>3500</v>
      </c>
      <c r="AN31" s="98">
        <f t="shared" si="2"/>
        <v>0</v>
      </c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</row>
    <row r="32" spans="1:114" s="101" customFormat="1" ht="30" hidden="1" customHeight="1" x14ac:dyDescent="0.2">
      <c r="A32" s="76" t="s">
        <v>9</v>
      </c>
      <c r="B32" s="92" t="s">
        <v>32</v>
      </c>
      <c r="C32" s="102"/>
      <c r="D32" s="89"/>
      <c r="E32" s="106">
        <f>0</f>
        <v>0</v>
      </c>
      <c r="F32" s="80">
        <f t="shared" ref="F32:F46" si="38">E32*$F$67</f>
        <v>0</v>
      </c>
      <c r="G32" s="81">
        <f t="shared" ref="G32:G46" si="39">E32*$F$68</f>
        <v>0</v>
      </c>
      <c r="H32" s="81">
        <f t="shared" ref="H32:H46" si="40">E32*$F$69</f>
        <v>0</v>
      </c>
      <c r="I32" s="81">
        <f t="shared" ref="I32:I46" si="41">E32*$F$70</f>
        <v>0</v>
      </c>
      <c r="J32" s="81">
        <f t="shared" ref="J32:J46" si="42">E32*$F$71</f>
        <v>0</v>
      </c>
      <c r="K32" s="82">
        <f t="shared" ref="K32:K46" si="43">E32*$F$72</f>
        <v>0</v>
      </c>
      <c r="L32" s="82">
        <f t="shared" ref="L32:L46" si="44">E32*$F$73</f>
        <v>0</v>
      </c>
      <c r="M32" s="81">
        <f t="shared" ref="M32:M46" si="45">E32*$F$74</f>
        <v>0</v>
      </c>
      <c r="N32" s="82">
        <f t="shared" ref="N32:N46" si="46">E32*$F$75</f>
        <v>0</v>
      </c>
      <c r="O32" s="82">
        <f t="shared" ref="O32:O46" si="47">E32*$F$76</f>
        <v>0</v>
      </c>
      <c r="P32" s="81">
        <f t="shared" ref="P32:P46" si="48">E32*$F$77</f>
        <v>0</v>
      </c>
      <c r="Q32" s="81">
        <f t="shared" ref="Q32:Q46" si="49">E32*$F$78</f>
        <v>0</v>
      </c>
      <c r="R32" s="81">
        <f t="shared" ref="R32:R46" si="50">E32*$F$79</f>
        <v>0</v>
      </c>
      <c r="S32" s="81">
        <f t="shared" ref="S32:S46" si="51">E32*$F$80</f>
        <v>0</v>
      </c>
      <c r="T32" s="81">
        <f t="shared" ref="T32:T46" si="52">E32*$F$81</f>
        <v>0</v>
      </c>
      <c r="U32" s="81">
        <f t="shared" ref="U32:U46" si="53">E32*$F$82</f>
        <v>0</v>
      </c>
      <c r="V32" s="81">
        <f t="shared" ref="V32:V46" si="54">E32*$F$83</f>
        <v>0</v>
      </c>
      <c r="W32" s="82">
        <f t="shared" ref="W32:W46" si="55">E32*$F$84</f>
        <v>0</v>
      </c>
      <c r="X32" s="82">
        <f t="shared" ref="X32:X46" si="56">E32*$F$85</f>
        <v>0</v>
      </c>
      <c r="Y32" s="81">
        <f t="shared" ref="Y32:Y46" si="57">E32*$F$86</f>
        <v>0</v>
      </c>
      <c r="Z32" s="81">
        <f t="shared" ref="Z32:Z46" si="58">E32*$F$87</f>
        <v>0</v>
      </c>
      <c r="AA32" s="81">
        <f t="shared" ref="AA32:AA46" si="59">E32*$F$88</f>
        <v>0</v>
      </c>
      <c r="AB32" s="81">
        <f t="shared" ref="AB32:AB46" si="60">E32*$F$89</f>
        <v>0</v>
      </c>
      <c r="AC32" s="81">
        <f t="shared" ref="AC32:AC46" si="61">E32*$F$90</f>
        <v>0</v>
      </c>
      <c r="AD32" s="81">
        <f t="shared" ref="AD32:AD46" si="62">E32*$F$91</f>
        <v>0</v>
      </c>
      <c r="AE32" s="81">
        <f t="shared" ref="AE32:AE46" si="63">E32*$F$92</f>
        <v>0</v>
      </c>
      <c r="AF32" s="81">
        <f t="shared" ref="AF32:AF46" si="64">E32*$F$93</f>
        <v>0</v>
      </c>
      <c r="AG32" s="81">
        <f t="shared" ref="AG32:AG46" si="65">E32*$F$94</f>
        <v>0</v>
      </c>
      <c r="AH32" s="81">
        <f t="shared" ref="AH32:AH46" si="66">E32*$F$95</f>
        <v>0</v>
      </c>
      <c r="AI32" s="81">
        <f t="shared" ref="AI32:AI46" si="67">E32*$F$96</f>
        <v>0</v>
      </c>
      <c r="AJ32" s="81">
        <f t="shared" ref="AJ32:AJ46" si="68">E32*$F$97</f>
        <v>0</v>
      </c>
      <c r="AK32" s="81">
        <f t="shared" ref="AK32:AK46" si="69">E32*$F$98</f>
        <v>0</v>
      </c>
      <c r="AL32" s="81">
        <f t="shared" ref="AL32:AL46" si="70">E32*$F$99</f>
        <v>0</v>
      </c>
      <c r="AM32" s="83">
        <f t="shared" si="36"/>
        <v>0</v>
      </c>
      <c r="AN32" s="98">
        <f t="shared" si="2"/>
        <v>0</v>
      </c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</row>
    <row r="33" spans="1:114" s="101" customFormat="1" ht="30" hidden="1" customHeight="1" x14ac:dyDescent="0.2">
      <c r="A33" s="76" t="s">
        <v>90</v>
      </c>
      <c r="B33" s="92" t="s">
        <v>91</v>
      </c>
      <c r="C33" s="102"/>
      <c r="D33" s="89"/>
      <c r="E33" s="106">
        <v>0</v>
      </c>
      <c r="F33" s="80">
        <f t="shared" si="38"/>
        <v>0</v>
      </c>
      <c r="G33" s="81">
        <f t="shared" si="39"/>
        <v>0</v>
      </c>
      <c r="H33" s="81">
        <f t="shared" si="40"/>
        <v>0</v>
      </c>
      <c r="I33" s="81">
        <f t="shared" si="41"/>
        <v>0</v>
      </c>
      <c r="J33" s="81">
        <f t="shared" si="42"/>
        <v>0</v>
      </c>
      <c r="K33" s="82">
        <f t="shared" si="43"/>
        <v>0</v>
      </c>
      <c r="L33" s="82">
        <f t="shared" si="44"/>
        <v>0</v>
      </c>
      <c r="M33" s="81">
        <f t="shared" si="45"/>
        <v>0</v>
      </c>
      <c r="N33" s="82">
        <f t="shared" si="46"/>
        <v>0</v>
      </c>
      <c r="O33" s="82">
        <f t="shared" si="47"/>
        <v>0</v>
      </c>
      <c r="P33" s="81">
        <f t="shared" si="48"/>
        <v>0</v>
      </c>
      <c r="Q33" s="81">
        <f t="shared" si="49"/>
        <v>0</v>
      </c>
      <c r="R33" s="81">
        <f t="shared" si="50"/>
        <v>0</v>
      </c>
      <c r="S33" s="81">
        <f t="shared" si="51"/>
        <v>0</v>
      </c>
      <c r="T33" s="81">
        <f t="shared" si="52"/>
        <v>0</v>
      </c>
      <c r="U33" s="81">
        <f t="shared" si="53"/>
        <v>0</v>
      </c>
      <c r="V33" s="81">
        <f t="shared" si="54"/>
        <v>0</v>
      </c>
      <c r="W33" s="82">
        <f t="shared" si="55"/>
        <v>0</v>
      </c>
      <c r="X33" s="82">
        <f t="shared" si="56"/>
        <v>0</v>
      </c>
      <c r="Y33" s="81">
        <f t="shared" si="57"/>
        <v>0</v>
      </c>
      <c r="Z33" s="81">
        <f t="shared" si="58"/>
        <v>0</v>
      </c>
      <c r="AA33" s="81">
        <f t="shared" si="59"/>
        <v>0</v>
      </c>
      <c r="AB33" s="81">
        <f t="shared" si="60"/>
        <v>0</v>
      </c>
      <c r="AC33" s="81">
        <f t="shared" si="61"/>
        <v>0</v>
      </c>
      <c r="AD33" s="81">
        <f t="shared" si="62"/>
        <v>0</v>
      </c>
      <c r="AE33" s="81">
        <f t="shared" si="63"/>
        <v>0</v>
      </c>
      <c r="AF33" s="81">
        <f t="shared" si="64"/>
        <v>0</v>
      </c>
      <c r="AG33" s="81">
        <f t="shared" si="65"/>
        <v>0</v>
      </c>
      <c r="AH33" s="81">
        <f t="shared" si="66"/>
        <v>0</v>
      </c>
      <c r="AI33" s="81">
        <f t="shared" si="67"/>
        <v>0</v>
      </c>
      <c r="AJ33" s="81">
        <f t="shared" si="68"/>
        <v>0</v>
      </c>
      <c r="AK33" s="81">
        <f t="shared" si="69"/>
        <v>0</v>
      </c>
      <c r="AL33" s="81">
        <f t="shared" si="70"/>
        <v>0</v>
      </c>
      <c r="AM33" s="83">
        <f t="shared" si="36"/>
        <v>0</v>
      </c>
      <c r="AN33" s="98">
        <f t="shared" si="2"/>
        <v>0</v>
      </c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</row>
    <row r="34" spans="1:114" s="101" customFormat="1" ht="30" customHeight="1" x14ac:dyDescent="0.2">
      <c r="A34" s="76" t="s">
        <v>35</v>
      </c>
      <c r="B34" s="105" t="s">
        <v>36</v>
      </c>
      <c r="C34" s="102" t="s">
        <v>13</v>
      </c>
      <c r="D34" s="89" t="s">
        <v>181</v>
      </c>
      <c r="E34" s="106">
        <v>1500</v>
      </c>
      <c r="F34" s="80">
        <f t="shared" si="38"/>
        <v>807.75</v>
      </c>
      <c r="G34" s="81">
        <f t="shared" si="39"/>
        <v>57.75</v>
      </c>
      <c r="H34" s="81">
        <f t="shared" si="40"/>
        <v>0</v>
      </c>
      <c r="I34" s="81">
        <f t="shared" si="41"/>
        <v>0</v>
      </c>
      <c r="J34" s="81">
        <f t="shared" si="42"/>
        <v>0</v>
      </c>
      <c r="K34" s="82">
        <f t="shared" si="43"/>
        <v>0</v>
      </c>
      <c r="L34" s="82">
        <f t="shared" si="44"/>
        <v>0</v>
      </c>
      <c r="M34" s="81">
        <f t="shared" si="45"/>
        <v>115.35</v>
      </c>
      <c r="N34" s="82">
        <f t="shared" si="46"/>
        <v>0</v>
      </c>
      <c r="O34" s="82">
        <f t="shared" si="47"/>
        <v>248.1</v>
      </c>
      <c r="P34" s="81">
        <f t="shared" si="48"/>
        <v>0</v>
      </c>
      <c r="Q34" s="81">
        <f t="shared" si="49"/>
        <v>0</v>
      </c>
      <c r="R34" s="81">
        <f t="shared" si="50"/>
        <v>0</v>
      </c>
      <c r="S34" s="81">
        <f t="shared" si="51"/>
        <v>0</v>
      </c>
      <c r="T34" s="81">
        <f t="shared" si="52"/>
        <v>11.55</v>
      </c>
      <c r="U34" s="81">
        <f t="shared" si="53"/>
        <v>0</v>
      </c>
      <c r="V34" s="81">
        <f t="shared" si="54"/>
        <v>230.7</v>
      </c>
      <c r="W34" s="82">
        <f t="shared" si="55"/>
        <v>0</v>
      </c>
      <c r="X34" s="82">
        <f t="shared" si="56"/>
        <v>0</v>
      </c>
      <c r="Y34" s="81">
        <f t="shared" si="57"/>
        <v>28.8</v>
      </c>
      <c r="Z34" s="81">
        <f t="shared" si="58"/>
        <v>0</v>
      </c>
      <c r="AA34" s="81">
        <f t="shared" si="59"/>
        <v>0</v>
      </c>
      <c r="AB34" s="81">
        <f t="shared" si="60"/>
        <v>0</v>
      </c>
      <c r="AC34" s="81">
        <f t="shared" si="61"/>
        <v>0</v>
      </c>
      <c r="AD34" s="81">
        <f t="shared" si="62"/>
        <v>0</v>
      </c>
      <c r="AE34" s="81">
        <f t="shared" si="63"/>
        <v>0</v>
      </c>
      <c r="AF34" s="81">
        <f t="shared" si="64"/>
        <v>0</v>
      </c>
      <c r="AG34" s="81">
        <f t="shared" si="65"/>
        <v>0</v>
      </c>
      <c r="AH34" s="81">
        <f t="shared" si="66"/>
        <v>0</v>
      </c>
      <c r="AI34" s="81">
        <f t="shared" si="67"/>
        <v>0</v>
      </c>
      <c r="AJ34" s="81">
        <f t="shared" si="68"/>
        <v>0</v>
      </c>
      <c r="AK34" s="81">
        <f t="shared" si="69"/>
        <v>0</v>
      </c>
      <c r="AL34" s="81">
        <f t="shared" si="70"/>
        <v>0</v>
      </c>
      <c r="AM34" s="83">
        <f t="shared" si="36"/>
        <v>1500</v>
      </c>
      <c r="AN34" s="98">
        <f t="shared" si="2"/>
        <v>0</v>
      </c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</row>
    <row r="35" spans="1:114" s="101" customFormat="1" ht="30" customHeight="1" x14ac:dyDescent="0.2">
      <c r="A35" s="76" t="s">
        <v>37</v>
      </c>
      <c r="B35" s="105" t="s">
        <v>36</v>
      </c>
      <c r="C35" s="87" t="s">
        <v>143</v>
      </c>
      <c r="D35" s="89" t="s">
        <v>181</v>
      </c>
      <c r="E35" s="106">
        <v>2300</v>
      </c>
      <c r="F35" s="80">
        <f t="shared" si="38"/>
        <v>1238.55</v>
      </c>
      <c r="G35" s="81">
        <f t="shared" si="39"/>
        <v>88.55</v>
      </c>
      <c r="H35" s="81">
        <f t="shared" si="40"/>
        <v>0</v>
      </c>
      <c r="I35" s="81">
        <f t="shared" si="41"/>
        <v>0</v>
      </c>
      <c r="J35" s="81">
        <f t="shared" si="42"/>
        <v>0</v>
      </c>
      <c r="K35" s="82">
        <f t="shared" si="43"/>
        <v>0</v>
      </c>
      <c r="L35" s="82">
        <f t="shared" si="44"/>
        <v>0</v>
      </c>
      <c r="M35" s="81">
        <f t="shared" si="45"/>
        <v>176.87</v>
      </c>
      <c r="N35" s="82">
        <f t="shared" si="46"/>
        <v>0</v>
      </c>
      <c r="O35" s="82">
        <f t="shared" si="47"/>
        <v>380.42</v>
      </c>
      <c r="P35" s="81">
        <f t="shared" si="48"/>
        <v>0</v>
      </c>
      <c r="Q35" s="81">
        <f t="shared" si="49"/>
        <v>0</v>
      </c>
      <c r="R35" s="81">
        <f t="shared" si="50"/>
        <v>0</v>
      </c>
      <c r="S35" s="81">
        <f t="shared" si="51"/>
        <v>0</v>
      </c>
      <c r="T35" s="81">
        <f t="shared" si="52"/>
        <v>17.71</v>
      </c>
      <c r="U35" s="81">
        <f t="shared" si="53"/>
        <v>0</v>
      </c>
      <c r="V35" s="81">
        <f t="shared" si="54"/>
        <v>353.74</v>
      </c>
      <c r="W35" s="82">
        <f t="shared" si="55"/>
        <v>0</v>
      </c>
      <c r="X35" s="82">
        <f t="shared" si="56"/>
        <v>0</v>
      </c>
      <c r="Y35" s="81">
        <f t="shared" si="57"/>
        <v>44.16</v>
      </c>
      <c r="Z35" s="81">
        <f t="shared" si="58"/>
        <v>0</v>
      </c>
      <c r="AA35" s="81">
        <f t="shared" si="59"/>
        <v>0</v>
      </c>
      <c r="AB35" s="81">
        <f t="shared" si="60"/>
        <v>0</v>
      </c>
      <c r="AC35" s="81">
        <f t="shared" si="61"/>
        <v>0</v>
      </c>
      <c r="AD35" s="81">
        <f t="shared" si="62"/>
        <v>0</v>
      </c>
      <c r="AE35" s="81">
        <f t="shared" si="63"/>
        <v>0</v>
      </c>
      <c r="AF35" s="81">
        <f t="shared" si="64"/>
        <v>0</v>
      </c>
      <c r="AG35" s="81">
        <f t="shared" si="65"/>
        <v>0</v>
      </c>
      <c r="AH35" s="81">
        <f t="shared" si="66"/>
        <v>0</v>
      </c>
      <c r="AI35" s="81">
        <f t="shared" si="67"/>
        <v>0</v>
      </c>
      <c r="AJ35" s="81">
        <f t="shared" si="68"/>
        <v>0</v>
      </c>
      <c r="AK35" s="81">
        <f t="shared" si="69"/>
        <v>0</v>
      </c>
      <c r="AL35" s="81">
        <f t="shared" si="70"/>
        <v>0</v>
      </c>
      <c r="AM35" s="83">
        <f t="shared" si="36"/>
        <v>2300</v>
      </c>
      <c r="AN35" s="98">
        <f t="shared" si="2"/>
        <v>0</v>
      </c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</row>
    <row r="36" spans="1:114" s="101" customFormat="1" ht="30" customHeight="1" x14ac:dyDescent="0.2">
      <c r="A36" s="76" t="s">
        <v>10</v>
      </c>
      <c r="B36" s="92" t="s">
        <v>38</v>
      </c>
      <c r="C36" s="102" t="s">
        <v>13</v>
      </c>
      <c r="D36" s="89" t="s">
        <v>181</v>
      </c>
      <c r="E36" s="106">
        <v>100</v>
      </c>
      <c r="F36" s="80">
        <f t="shared" si="38"/>
        <v>53.85</v>
      </c>
      <c r="G36" s="81">
        <f t="shared" si="39"/>
        <v>3.85</v>
      </c>
      <c r="H36" s="81">
        <f t="shared" si="40"/>
        <v>0</v>
      </c>
      <c r="I36" s="81">
        <f t="shared" si="41"/>
        <v>0</v>
      </c>
      <c r="J36" s="81">
        <f t="shared" si="42"/>
        <v>0</v>
      </c>
      <c r="K36" s="82">
        <f t="shared" si="43"/>
        <v>0</v>
      </c>
      <c r="L36" s="82">
        <f t="shared" si="44"/>
        <v>0</v>
      </c>
      <c r="M36" s="81">
        <f t="shared" si="45"/>
        <v>7.69</v>
      </c>
      <c r="N36" s="82">
        <f t="shared" si="46"/>
        <v>0</v>
      </c>
      <c r="O36" s="82">
        <f t="shared" si="47"/>
        <v>16.54</v>
      </c>
      <c r="P36" s="81">
        <f t="shared" si="48"/>
        <v>0</v>
      </c>
      <c r="Q36" s="81">
        <f t="shared" si="49"/>
        <v>0</v>
      </c>
      <c r="R36" s="81">
        <f t="shared" si="50"/>
        <v>0</v>
      </c>
      <c r="S36" s="81">
        <f t="shared" si="51"/>
        <v>0</v>
      </c>
      <c r="T36" s="81">
        <f t="shared" si="52"/>
        <v>0.77</v>
      </c>
      <c r="U36" s="81">
        <f t="shared" si="53"/>
        <v>0</v>
      </c>
      <c r="V36" s="81">
        <f t="shared" si="54"/>
        <v>15.38</v>
      </c>
      <c r="W36" s="82">
        <f t="shared" si="55"/>
        <v>0</v>
      </c>
      <c r="X36" s="82">
        <f t="shared" si="56"/>
        <v>0</v>
      </c>
      <c r="Y36" s="81">
        <f t="shared" si="57"/>
        <v>1.92</v>
      </c>
      <c r="Z36" s="81">
        <f t="shared" si="58"/>
        <v>0</v>
      </c>
      <c r="AA36" s="81">
        <f t="shared" si="59"/>
        <v>0</v>
      </c>
      <c r="AB36" s="81">
        <f t="shared" si="60"/>
        <v>0</v>
      </c>
      <c r="AC36" s="81">
        <f t="shared" si="61"/>
        <v>0</v>
      </c>
      <c r="AD36" s="81">
        <f t="shared" si="62"/>
        <v>0</v>
      </c>
      <c r="AE36" s="81">
        <f t="shared" si="63"/>
        <v>0</v>
      </c>
      <c r="AF36" s="81">
        <f t="shared" si="64"/>
        <v>0</v>
      </c>
      <c r="AG36" s="81">
        <f t="shared" si="65"/>
        <v>0</v>
      </c>
      <c r="AH36" s="81">
        <f t="shared" si="66"/>
        <v>0</v>
      </c>
      <c r="AI36" s="81">
        <f t="shared" si="67"/>
        <v>0</v>
      </c>
      <c r="AJ36" s="81">
        <f t="shared" si="68"/>
        <v>0</v>
      </c>
      <c r="AK36" s="81">
        <f t="shared" si="69"/>
        <v>0</v>
      </c>
      <c r="AL36" s="81">
        <f t="shared" si="70"/>
        <v>0</v>
      </c>
      <c r="AM36" s="83">
        <f t="shared" si="36"/>
        <v>100</v>
      </c>
      <c r="AN36" s="98">
        <f t="shared" si="2"/>
        <v>0</v>
      </c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</row>
    <row r="37" spans="1:114" s="101" customFormat="1" ht="30" customHeight="1" x14ac:dyDescent="0.2">
      <c r="A37" s="76" t="s">
        <v>10</v>
      </c>
      <c r="B37" s="92" t="s">
        <v>5</v>
      </c>
      <c r="C37" s="87" t="s">
        <v>143</v>
      </c>
      <c r="D37" s="89" t="s">
        <v>181</v>
      </c>
      <c r="E37" s="106">
        <v>500</v>
      </c>
      <c r="F37" s="80">
        <f t="shared" si="38"/>
        <v>269.25</v>
      </c>
      <c r="G37" s="81">
        <f t="shared" si="39"/>
        <v>19.25</v>
      </c>
      <c r="H37" s="81">
        <f t="shared" si="40"/>
        <v>0</v>
      </c>
      <c r="I37" s="81">
        <f t="shared" si="41"/>
        <v>0</v>
      </c>
      <c r="J37" s="81">
        <f t="shared" si="42"/>
        <v>0</v>
      </c>
      <c r="K37" s="82">
        <f t="shared" si="43"/>
        <v>0</v>
      </c>
      <c r="L37" s="82">
        <f t="shared" si="44"/>
        <v>0</v>
      </c>
      <c r="M37" s="81">
        <f t="shared" si="45"/>
        <v>38.450000000000003</v>
      </c>
      <c r="N37" s="82">
        <f t="shared" si="46"/>
        <v>0</v>
      </c>
      <c r="O37" s="82">
        <f t="shared" si="47"/>
        <v>82.7</v>
      </c>
      <c r="P37" s="81">
        <f t="shared" si="48"/>
        <v>0</v>
      </c>
      <c r="Q37" s="81">
        <f t="shared" si="49"/>
        <v>0</v>
      </c>
      <c r="R37" s="81">
        <f t="shared" si="50"/>
        <v>0</v>
      </c>
      <c r="S37" s="81">
        <f t="shared" si="51"/>
        <v>0</v>
      </c>
      <c r="T37" s="81">
        <f t="shared" si="52"/>
        <v>3.85</v>
      </c>
      <c r="U37" s="81">
        <f t="shared" si="53"/>
        <v>0</v>
      </c>
      <c r="V37" s="81">
        <f t="shared" si="54"/>
        <v>76.900000000000006</v>
      </c>
      <c r="W37" s="82">
        <f t="shared" si="55"/>
        <v>0</v>
      </c>
      <c r="X37" s="82">
        <f t="shared" si="56"/>
        <v>0</v>
      </c>
      <c r="Y37" s="81">
        <f t="shared" si="57"/>
        <v>9.6</v>
      </c>
      <c r="Z37" s="81">
        <f t="shared" si="58"/>
        <v>0</v>
      </c>
      <c r="AA37" s="81">
        <f t="shared" si="59"/>
        <v>0</v>
      </c>
      <c r="AB37" s="81">
        <f t="shared" si="60"/>
        <v>0</v>
      </c>
      <c r="AC37" s="81">
        <f t="shared" si="61"/>
        <v>0</v>
      </c>
      <c r="AD37" s="81">
        <f t="shared" si="62"/>
        <v>0</v>
      </c>
      <c r="AE37" s="81">
        <f t="shared" si="63"/>
        <v>0</v>
      </c>
      <c r="AF37" s="81">
        <f t="shared" si="64"/>
        <v>0</v>
      </c>
      <c r="AG37" s="81">
        <f t="shared" si="65"/>
        <v>0</v>
      </c>
      <c r="AH37" s="81">
        <f t="shared" si="66"/>
        <v>0</v>
      </c>
      <c r="AI37" s="81">
        <f t="shared" si="67"/>
        <v>0</v>
      </c>
      <c r="AJ37" s="81">
        <f t="shared" si="68"/>
        <v>0</v>
      </c>
      <c r="AK37" s="81">
        <f t="shared" si="69"/>
        <v>0</v>
      </c>
      <c r="AL37" s="81">
        <f t="shared" si="70"/>
        <v>0</v>
      </c>
      <c r="AM37" s="83">
        <f t="shared" si="36"/>
        <v>500</v>
      </c>
      <c r="AN37" s="98">
        <f t="shared" si="2"/>
        <v>0</v>
      </c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</row>
    <row r="38" spans="1:114" ht="30" hidden="1" customHeight="1" x14ac:dyDescent="0.2">
      <c r="A38" s="76" t="s">
        <v>39</v>
      </c>
      <c r="B38" s="87" t="s">
        <v>40</v>
      </c>
      <c r="C38" s="87"/>
      <c r="D38" s="89"/>
      <c r="E38" s="106">
        <v>0</v>
      </c>
      <c r="F38" s="80">
        <f t="shared" si="38"/>
        <v>0</v>
      </c>
      <c r="G38" s="81">
        <f t="shared" si="39"/>
        <v>0</v>
      </c>
      <c r="H38" s="81">
        <f t="shared" si="40"/>
        <v>0</v>
      </c>
      <c r="I38" s="81">
        <f t="shared" si="41"/>
        <v>0</v>
      </c>
      <c r="J38" s="81">
        <f t="shared" si="42"/>
        <v>0</v>
      </c>
      <c r="K38" s="82">
        <f t="shared" si="43"/>
        <v>0</v>
      </c>
      <c r="L38" s="82">
        <f t="shared" si="44"/>
        <v>0</v>
      </c>
      <c r="M38" s="81">
        <f t="shared" si="45"/>
        <v>0</v>
      </c>
      <c r="N38" s="82">
        <f t="shared" si="46"/>
        <v>0</v>
      </c>
      <c r="O38" s="82">
        <f t="shared" si="47"/>
        <v>0</v>
      </c>
      <c r="P38" s="81">
        <f t="shared" si="48"/>
        <v>0</v>
      </c>
      <c r="Q38" s="81">
        <f t="shared" si="49"/>
        <v>0</v>
      </c>
      <c r="R38" s="81">
        <f t="shared" si="50"/>
        <v>0</v>
      </c>
      <c r="S38" s="81">
        <f t="shared" si="51"/>
        <v>0</v>
      </c>
      <c r="T38" s="81">
        <f t="shared" si="52"/>
        <v>0</v>
      </c>
      <c r="U38" s="81">
        <f t="shared" si="53"/>
        <v>0</v>
      </c>
      <c r="V38" s="81">
        <f t="shared" si="54"/>
        <v>0</v>
      </c>
      <c r="W38" s="82">
        <f t="shared" si="55"/>
        <v>0</v>
      </c>
      <c r="X38" s="82">
        <f t="shared" si="56"/>
        <v>0</v>
      </c>
      <c r="Y38" s="81">
        <f t="shared" si="57"/>
        <v>0</v>
      </c>
      <c r="Z38" s="81">
        <f t="shared" si="58"/>
        <v>0</v>
      </c>
      <c r="AA38" s="81">
        <f t="shared" si="59"/>
        <v>0</v>
      </c>
      <c r="AB38" s="81">
        <f t="shared" si="60"/>
        <v>0</v>
      </c>
      <c r="AC38" s="81">
        <f t="shared" si="61"/>
        <v>0</v>
      </c>
      <c r="AD38" s="81">
        <f t="shared" si="62"/>
        <v>0</v>
      </c>
      <c r="AE38" s="81">
        <f t="shared" si="63"/>
        <v>0</v>
      </c>
      <c r="AF38" s="81">
        <f t="shared" si="64"/>
        <v>0</v>
      </c>
      <c r="AG38" s="81">
        <f t="shared" si="65"/>
        <v>0</v>
      </c>
      <c r="AH38" s="81">
        <f t="shared" si="66"/>
        <v>0</v>
      </c>
      <c r="AI38" s="81">
        <f t="shared" si="67"/>
        <v>0</v>
      </c>
      <c r="AJ38" s="81">
        <f t="shared" si="68"/>
        <v>0</v>
      </c>
      <c r="AK38" s="81">
        <f t="shared" si="69"/>
        <v>0</v>
      </c>
      <c r="AL38" s="81">
        <f t="shared" si="70"/>
        <v>0</v>
      </c>
      <c r="AM38" s="83">
        <f t="shared" si="36"/>
        <v>0</v>
      </c>
      <c r="AN38" s="98">
        <f t="shared" si="2"/>
        <v>0</v>
      </c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</row>
    <row r="39" spans="1:114" ht="30" hidden="1" customHeight="1" x14ac:dyDescent="0.2">
      <c r="A39" s="76" t="s">
        <v>6</v>
      </c>
      <c r="B39" s="87" t="s">
        <v>41</v>
      </c>
      <c r="C39" s="78"/>
      <c r="D39" s="89"/>
      <c r="E39" s="106">
        <v>0</v>
      </c>
      <c r="F39" s="80">
        <f t="shared" si="38"/>
        <v>0</v>
      </c>
      <c r="G39" s="81">
        <f t="shared" si="39"/>
        <v>0</v>
      </c>
      <c r="H39" s="81">
        <f t="shared" si="40"/>
        <v>0</v>
      </c>
      <c r="I39" s="81">
        <f t="shared" si="41"/>
        <v>0</v>
      </c>
      <c r="J39" s="81">
        <f t="shared" si="42"/>
        <v>0</v>
      </c>
      <c r="K39" s="82">
        <f t="shared" si="43"/>
        <v>0</v>
      </c>
      <c r="L39" s="82">
        <f t="shared" si="44"/>
        <v>0</v>
      </c>
      <c r="M39" s="81">
        <f t="shared" si="45"/>
        <v>0</v>
      </c>
      <c r="N39" s="82">
        <f t="shared" si="46"/>
        <v>0</v>
      </c>
      <c r="O39" s="82">
        <f t="shared" si="47"/>
        <v>0</v>
      </c>
      <c r="P39" s="81">
        <f t="shared" si="48"/>
        <v>0</v>
      </c>
      <c r="Q39" s="81">
        <f t="shared" si="49"/>
        <v>0</v>
      </c>
      <c r="R39" s="81">
        <f t="shared" si="50"/>
        <v>0</v>
      </c>
      <c r="S39" s="81">
        <f t="shared" si="51"/>
        <v>0</v>
      </c>
      <c r="T39" s="81">
        <f t="shared" si="52"/>
        <v>0</v>
      </c>
      <c r="U39" s="81">
        <f t="shared" si="53"/>
        <v>0</v>
      </c>
      <c r="V39" s="81">
        <f t="shared" si="54"/>
        <v>0</v>
      </c>
      <c r="W39" s="82">
        <f t="shared" si="55"/>
        <v>0</v>
      </c>
      <c r="X39" s="82">
        <f t="shared" si="56"/>
        <v>0</v>
      </c>
      <c r="Y39" s="81">
        <f t="shared" si="57"/>
        <v>0</v>
      </c>
      <c r="Z39" s="81">
        <f t="shared" si="58"/>
        <v>0</v>
      </c>
      <c r="AA39" s="81">
        <f t="shared" si="59"/>
        <v>0</v>
      </c>
      <c r="AB39" s="81">
        <f t="shared" si="60"/>
        <v>0</v>
      </c>
      <c r="AC39" s="81">
        <f t="shared" si="61"/>
        <v>0</v>
      </c>
      <c r="AD39" s="81">
        <f t="shared" si="62"/>
        <v>0</v>
      </c>
      <c r="AE39" s="81">
        <f t="shared" si="63"/>
        <v>0</v>
      </c>
      <c r="AF39" s="81">
        <f t="shared" si="64"/>
        <v>0</v>
      </c>
      <c r="AG39" s="81">
        <f t="shared" si="65"/>
        <v>0</v>
      </c>
      <c r="AH39" s="81">
        <f t="shared" si="66"/>
        <v>0</v>
      </c>
      <c r="AI39" s="81">
        <f t="shared" si="67"/>
        <v>0</v>
      </c>
      <c r="AJ39" s="81">
        <f t="shared" si="68"/>
        <v>0</v>
      </c>
      <c r="AK39" s="81">
        <f t="shared" si="69"/>
        <v>0</v>
      </c>
      <c r="AL39" s="81">
        <f t="shared" si="70"/>
        <v>0</v>
      </c>
      <c r="AM39" s="83">
        <f t="shared" si="36"/>
        <v>0</v>
      </c>
      <c r="AN39" s="98">
        <f t="shared" si="2"/>
        <v>0</v>
      </c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</row>
    <row r="40" spans="1:114" ht="30" customHeight="1" x14ac:dyDescent="0.2">
      <c r="A40" s="76" t="s">
        <v>92</v>
      </c>
      <c r="B40" s="87" t="s">
        <v>93</v>
      </c>
      <c r="C40" s="78" t="s">
        <v>143</v>
      </c>
      <c r="D40" s="89" t="s">
        <v>181</v>
      </c>
      <c r="E40" s="106">
        <v>2400</v>
      </c>
      <c r="F40" s="80">
        <f t="shared" si="38"/>
        <v>1292.4000000000001</v>
      </c>
      <c r="G40" s="81">
        <f t="shared" si="39"/>
        <v>92.4</v>
      </c>
      <c r="H40" s="81">
        <f t="shared" si="40"/>
        <v>0</v>
      </c>
      <c r="I40" s="81">
        <f t="shared" si="41"/>
        <v>0</v>
      </c>
      <c r="J40" s="81">
        <f t="shared" si="42"/>
        <v>0</v>
      </c>
      <c r="K40" s="82">
        <f t="shared" si="43"/>
        <v>0</v>
      </c>
      <c r="L40" s="82">
        <f t="shared" si="44"/>
        <v>0</v>
      </c>
      <c r="M40" s="81">
        <f t="shared" si="45"/>
        <v>184.56</v>
      </c>
      <c r="N40" s="82">
        <f t="shared" si="46"/>
        <v>0</v>
      </c>
      <c r="O40" s="82">
        <f t="shared" si="47"/>
        <v>396.96</v>
      </c>
      <c r="P40" s="81">
        <f t="shared" si="48"/>
        <v>0</v>
      </c>
      <c r="Q40" s="81">
        <f t="shared" si="49"/>
        <v>0</v>
      </c>
      <c r="R40" s="81">
        <f t="shared" si="50"/>
        <v>0</v>
      </c>
      <c r="S40" s="81">
        <f t="shared" si="51"/>
        <v>0</v>
      </c>
      <c r="T40" s="81">
        <f t="shared" si="52"/>
        <v>18.48</v>
      </c>
      <c r="U40" s="81">
        <f t="shared" si="53"/>
        <v>0</v>
      </c>
      <c r="V40" s="81">
        <f t="shared" si="54"/>
        <v>369.12</v>
      </c>
      <c r="W40" s="82">
        <f t="shared" si="55"/>
        <v>0</v>
      </c>
      <c r="X40" s="82">
        <f t="shared" si="56"/>
        <v>0</v>
      </c>
      <c r="Y40" s="81">
        <f t="shared" si="57"/>
        <v>46.08</v>
      </c>
      <c r="Z40" s="81">
        <f t="shared" si="58"/>
        <v>0</v>
      </c>
      <c r="AA40" s="81">
        <f t="shared" si="59"/>
        <v>0</v>
      </c>
      <c r="AB40" s="81">
        <f t="shared" si="60"/>
        <v>0</v>
      </c>
      <c r="AC40" s="81">
        <f t="shared" si="61"/>
        <v>0</v>
      </c>
      <c r="AD40" s="81">
        <f t="shared" si="62"/>
        <v>0</v>
      </c>
      <c r="AE40" s="81">
        <f t="shared" si="63"/>
        <v>0</v>
      </c>
      <c r="AF40" s="81">
        <f t="shared" si="64"/>
        <v>0</v>
      </c>
      <c r="AG40" s="81">
        <f t="shared" si="65"/>
        <v>0</v>
      </c>
      <c r="AH40" s="81">
        <f t="shared" si="66"/>
        <v>0</v>
      </c>
      <c r="AI40" s="81">
        <f t="shared" si="67"/>
        <v>0</v>
      </c>
      <c r="AJ40" s="81">
        <f t="shared" si="68"/>
        <v>0</v>
      </c>
      <c r="AK40" s="81">
        <f t="shared" si="69"/>
        <v>0</v>
      </c>
      <c r="AL40" s="81">
        <f t="shared" si="70"/>
        <v>0</v>
      </c>
      <c r="AM40" s="83">
        <f t="shared" si="36"/>
        <v>2400</v>
      </c>
      <c r="AN40" s="98">
        <f t="shared" si="2"/>
        <v>0</v>
      </c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</row>
    <row r="41" spans="1:114" ht="30" customHeight="1" x14ac:dyDescent="0.2">
      <c r="A41" s="76" t="s">
        <v>94</v>
      </c>
      <c r="B41" s="87" t="s">
        <v>95</v>
      </c>
      <c r="C41" s="78" t="s">
        <v>143</v>
      </c>
      <c r="D41" s="89" t="s">
        <v>181</v>
      </c>
      <c r="E41" s="106">
        <v>300</v>
      </c>
      <c r="F41" s="80">
        <f t="shared" si="38"/>
        <v>161.55000000000001</v>
      </c>
      <c r="G41" s="81">
        <f t="shared" si="39"/>
        <v>11.55</v>
      </c>
      <c r="H41" s="81">
        <f t="shared" si="40"/>
        <v>0</v>
      </c>
      <c r="I41" s="81">
        <f t="shared" si="41"/>
        <v>0</v>
      </c>
      <c r="J41" s="81">
        <f t="shared" si="42"/>
        <v>0</v>
      </c>
      <c r="K41" s="82">
        <f t="shared" si="43"/>
        <v>0</v>
      </c>
      <c r="L41" s="82">
        <f t="shared" si="44"/>
        <v>0</v>
      </c>
      <c r="M41" s="81">
        <f t="shared" si="45"/>
        <v>23.07</v>
      </c>
      <c r="N41" s="82">
        <f t="shared" si="46"/>
        <v>0</v>
      </c>
      <c r="O41" s="82">
        <f t="shared" si="47"/>
        <v>49.62</v>
      </c>
      <c r="P41" s="81">
        <f t="shared" si="48"/>
        <v>0</v>
      </c>
      <c r="Q41" s="81">
        <f t="shared" si="49"/>
        <v>0</v>
      </c>
      <c r="R41" s="81">
        <f t="shared" si="50"/>
        <v>0</v>
      </c>
      <c r="S41" s="81">
        <f t="shared" si="51"/>
        <v>0</v>
      </c>
      <c r="T41" s="81">
        <f t="shared" si="52"/>
        <v>2.31</v>
      </c>
      <c r="U41" s="81">
        <f t="shared" si="53"/>
        <v>0</v>
      </c>
      <c r="V41" s="81">
        <f t="shared" si="54"/>
        <v>46.14</v>
      </c>
      <c r="W41" s="82">
        <f t="shared" si="55"/>
        <v>0</v>
      </c>
      <c r="X41" s="82">
        <f t="shared" si="56"/>
        <v>0</v>
      </c>
      <c r="Y41" s="81">
        <f t="shared" si="57"/>
        <v>5.76</v>
      </c>
      <c r="Z41" s="81">
        <f t="shared" si="58"/>
        <v>0</v>
      </c>
      <c r="AA41" s="81">
        <f t="shared" si="59"/>
        <v>0</v>
      </c>
      <c r="AB41" s="81">
        <f t="shared" si="60"/>
        <v>0</v>
      </c>
      <c r="AC41" s="81">
        <f t="shared" si="61"/>
        <v>0</v>
      </c>
      <c r="AD41" s="81">
        <f t="shared" si="62"/>
        <v>0</v>
      </c>
      <c r="AE41" s="81">
        <f t="shared" si="63"/>
        <v>0</v>
      </c>
      <c r="AF41" s="81">
        <f t="shared" si="64"/>
        <v>0</v>
      </c>
      <c r="AG41" s="81">
        <f t="shared" si="65"/>
        <v>0</v>
      </c>
      <c r="AH41" s="81">
        <f t="shared" si="66"/>
        <v>0</v>
      </c>
      <c r="AI41" s="81">
        <f t="shared" si="67"/>
        <v>0</v>
      </c>
      <c r="AJ41" s="81">
        <f t="shared" si="68"/>
        <v>0</v>
      </c>
      <c r="AK41" s="81">
        <f t="shared" si="69"/>
        <v>0</v>
      </c>
      <c r="AL41" s="81">
        <f t="shared" si="70"/>
        <v>0</v>
      </c>
      <c r="AM41" s="83">
        <f t="shared" si="36"/>
        <v>300</v>
      </c>
      <c r="AN41" s="98">
        <f t="shared" si="2"/>
        <v>0</v>
      </c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</row>
    <row r="42" spans="1:114" ht="30" hidden="1" customHeight="1" x14ac:dyDescent="0.2">
      <c r="A42" s="76" t="s">
        <v>53</v>
      </c>
      <c r="B42" s="87" t="s">
        <v>54</v>
      </c>
      <c r="C42" s="87"/>
      <c r="D42" s="89"/>
      <c r="E42" s="106">
        <v>0</v>
      </c>
      <c r="F42" s="80">
        <f t="shared" si="38"/>
        <v>0</v>
      </c>
      <c r="G42" s="81">
        <f t="shared" si="39"/>
        <v>0</v>
      </c>
      <c r="H42" s="81">
        <f t="shared" si="40"/>
        <v>0</v>
      </c>
      <c r="I42" s="81">
        <f t="shared" si="41"/>
        <v>0</v>
      </c>
      <c r="J42" s="81">
        <f t="shared" si="42"/>
        <v>0</v>
      </c>
      <c r="K42" s="82">
        <f t="shared" si="43"/>
        <v>0</v>
      </c>
      <c r="L42" s="82">
        <f t="shared" si="44"/>
        <v>0</v>
      </c>
      <c r="M42" s="81">
        <f t="shared" si="45"/>
        <v>0</v>
      </c>
      <c r="N42" s="82">
        <f t="shared" si="46"/>
        <v>0</v>
      </c>
      <c r="O42" s="82">
        <f t="shared" si="47"/>
        <v>0</v>
      </c>
      <c r="P42" s="81">
        <f t="shared" si="48"/>
        <v>0</v>
      </c>
      <c r="Q42" s="81">
        <f t="shared" si="49"/>
        <v>0</v>
      </c>
      <c r="R42" s="81">
        <f t="shared" si="50"/>
        <v>0</v>
      </c>
      <c r="S42" s="81">
        <f t="shared" si="51"/>
        <v>0</v>
      </c>
      <c r="T42" s="81">
        <f t="shared" si="52"/>
        <v>0</v>
      </c>
      <c r="U42" s="81">
        <f t="shared" si="53"/>
        <v>0</v>
      </c>
      <c r="V42" s="81">
        <f t="shared" si="54"/>
        <v>0</v>
      </c>
      <c r="W42" s="82">
        <f t="shared" si="55"/>
        <v>0</v>
      </c>
      <c r="X42" s="82">
        <f t="shared" si="56"/>
        <v>0</v>
      </c>
      <c r="Y42" s="81">
        <f t="shared" si="57"/>
        <v>0</v>
      </c>
      <c r="Z42" s="81">
        <f t="shared" si="58"/>
        <v>0</v>
      </c>
      <c r="AA42" s="81">
        <f t="shared" si="59"/>
        <v>0</v>
      </c>
      <c r="AB42" s="81">
        <f t="shared" si="60"/>
        <v>0</v>
      </c>
      <c r="AC42" s="81">
        <f t="shared" si="61"/>
        <v>0</v>
      </c>
      <c r="AD42" s="81">
        <f t="shared" si="62"/>
        <v>0</v>
      </c>
      <c r="AE42" s="81">
        <f t="shared" si="63"/>
        <v>0</v>
      </c>
      <c r="AF42" s="81">
        <f t="shared" si="64"/>
        <v>0</v>
      </c>
      <c r="AG42" s="81">
        <f t="shared" si="65"/>
        <v>0</v>
      </c>
      <c r="AH42" s="81">
        <f t="shared" si="66"/>
        <v>0</v>
      </c>
      <c r="AI42" s="81">
        <f t="shared" si="67"/>
        <v>0</v>
      </c>
      <c r="AJ42" s="81">
        <f t="shared" si="68"/>
        <v>0</v>
      </c>
      <c r="AK42" s="81">
        <f t="shared" si="69"/>
        <v>0</v>
      </c>
      <c r="AL42" s="81">
        <f t="shared" si="70"/>
        <v>0</v>
      </c>
      <c r="AM42" s="83">
        <f t="shared" si="36"/>
        <v>0</v>
      </c>
      <c r="AN42" s="98">
        <f t="shared" si="2"/>
        <v>0</v>
      </c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</row>
    <row r="43" spans="1:114" ht="30" hidden="1" customHeight="1" x14ac:dyDescent="0.2">
      <c r="A43" s="76"/>
      <c r="B43" s="87"/>
      <c r="C43" s="87"/>
      <c r="D43" s="89"/>
      <c r="E43" s="106"/>
      <c r="F43" s="80">
        <f t="shared" si="38"/>
        <v>0</v>
      </c>
      <c r="G43" s="81">
        <f t="shared" si="39"/>
        <v>0</v>
      </c>
      <c r="H43" s="81">
        <f t="shared" si="40"/>
        <v>0</v>
      </c>
      <c r="I43" s="81">
        <f t="shared" si="41"/>
        <v>0</v>
      </c>
      <c r="J43" s="81">
        <f t="shared" si="42"/>
        <v>0</v>
      </c>
      <c r="K43" s="82">
        <f t="shared" si="43"/>
        <v>0</v>
      </c>
      <c r="L43" s="82">
        <f t="shared" si="44"/>
        <v>0</v>
      </c>
      <c r="M43" s="81">
        <f t="shared" si="45"/>
        <v>0</v>
      </c>
      <c r="N43" s="82">
        <f t="shared" si="46"/>
        <v>0</v>
      </c>
      <c r="O43" s="82">
        <f t="shared" si="47"/>
        <v>0</v>
      </c>
      <c r="P43" s="81">
        <f t="shared" si="48"/>
        <v>0</v>
      </c>
      <c r="Q43" s="81">
        <f t="shared" si="49"/>
        <v>0</v>
      </c>
      <c r="R43" s="81">
        <f t="shared" si="50"/>
        <v>0</v>
      </c>
      <c r="S43" s="81">
        <f t="shared" si="51"/>
        <v>0</v>
      </c>
      <c r="T43" s="81">
        <f t="shared" si="52"/>
        <v>0</v>
      </c>
      <c r="U43" s="81">
        <f t="shared" si="53"/>
        <v>0</v>
      </c>
      <c r="V43" s="81">
        <f t="shared" si="54"/>
        <v>0</v>
      </c>
      <c r="W43" s="82">
        <f t="shared" si="55"/>
        <v>0</v>
      </c>
      <c r="X43" s="82">
        <f t="shared" si="56"/>
        <v>0</v>
      </c>
      <c r="Y43" s="81">
        <f t="shared" si="57"/>
        <v>0</v>
      </c>
      <c r="Z43" s="81">
        <f t="shared" si="58"/>
        <v>0</v>
      </c>
      <c r="AA43" s="81">
        <f t="shared" si="59"/>
        <v>0</v>
      </c>
      <c r="AB43" s="81">
        <f t="shared" si="60"/>
        <v>0</v>
      </c>
      <c r="AC43" s="81">
        <f t="shared" si="61"/>
        <v>0</v>
      </c>
      <c r="AD43" s="81">
        <f t="shared" si="62"/>
        <v>0</v>
      </c>
      <c r="AE43" s="81">
        <f t="shared" si="63"/>
        <v>0</v>
      </c>
      <c r="AF43" s="81">
        <f t="shared" si="64"/>
        <v>0</v>
      </c>
      <c r="AG43" s="81">
        <f t="shared" si="65"/>
        <v>0</v>
      </c>
      <c r="AH43" s="81">
        <f t="shared" si="66"/>
        <v>0</v>
      </c>
      <c r="AI43" s="81">
        <f t="shared" si="67"/>
        <v>0</v>
      </c>
      <c r="AJ43" s="81">
        <f t="shared" si="68"/>
        <v>0</v>
      </c>
      <c r="AK43" s="81">
        <f t="shared" si="69"/>
        <v>0</v>
      </c>
      <c r="AL43" s="81">
        <f t="shared" si="70"/>
        <v>0</v>
      </c>
      <c r="AM43" s="83">
        <f t="shared" si="36"/>
        <v>0</v>
      </c>
      <c r="AN43" s="98">
        <f t="shared" si="2"/>
        <v>0</v>
      </c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</row>
    <row r="44" spans="1:114" ht="30" hidden="1" customHeight="1" x14ac:dyDescent="0.2">
      <c r="A44" s="76"/>
      <c r="B44" s="87"/>
      <c r="C44" s="87"/>
      <c r="D44" s="89"/>
      <c r="E44" s="106"/>
      <c r="F44" s="80">
        <f t="shared" si="38"/>
        <v>0</v>
      </c>
      <c r="G44" s="81">
        <f t="shared" si="39"/>
        <v>0</v>
      </c>
      <c r="H44" s="81">
        <f t="shared" si="40"/>
        <v>0</v>
      </c>
      <c r="I44" s="81">
        <f t="shared" si="41"/>
        <v>0</v>
      </c>
      <c r="J44" s="81">
        <f t="shared" si="42"/>
        <v>0</v>
      </c>
      <c r="K44" s="82">
        <f t="shared" si="43"/>
        <v>0</v>
      </c>
      <c r="L44" s="82">
        <f t="shared" si="44"/>
        <v>0</v>
      </c>
      <c r="M44" s="81">
        <f t="shared" si="45"/>
        <v>0</v>
      </c>
      <c r="N44" s="82">
        <f t="shared" si="46"/>
        <v>0</v>
      </c>
      <c r="O44" s="82">
        <f t="shared" si="47"/>
        <v>0</v>
      </c>
      <c r="P44" s="81">
        <f t="shared" si="48"/>
        <v>0</v>
      </c>
      <c r="Q44" s="81">
        <f t="shared" si="49"/>
        <v>0</v>
      </c>
      <c r="R44" s="81">
        <f t="shared" si="50"/>
        <v>0</v>
      </c>
      <c r="S44" s="81">
        <f t="shared" si="51"/>
        <v>0</v>
      </c>
      <c r="T44" s="81">
        <f t="shared" si="52"/>
        <v>0</v>
      </c>
      <c r="U44" s="81">
        <f t="shared" si="53"/>
        <v>0</v>
      </c>
      <c r="V44" s="81">
        <f t="shared" si="54"/>
        <v>0</v>
      </c>
      <c r="W44" s="82">
        <f t="shared" si="55"/>
        <v>0</v>
      </c>
      <c r="X44" s="82">
        <f t="shared" si="56"/>
        <v>0</v>
      </c>
      <c r="Y44" s="81">
        <f t="shared" si="57"/>
        <v>0</v>
      </c>
      <c r="Z44" s="81">
        <f t="shared" si="58"/>
        <v>0</v>
      </c>
      <c r="AA44" s="81">
        <f t="shared" si="59"/>
        <v>0</v>
      </c>
      <c r="AB44" s="81">
        <f t="shared" si="60"/>
        <v>0</v>
      </c>
      <c r="AC44" s="81">
        <f t="shared" si="61"/>
        <v>0</v>
      </c>
      <c r="AD44" s="81">
        <f t="shared" si="62"/>
        <v>0</v>
      </c>
      <c r="AE44" s="81">
        <f t="shared" si="63"/>
        <v>0</v>
      </c>
      <c r="AF44" s="81">
        <f t="shared" si="64"/>
        <v>0</v>
      </c>
      <c r="AG44" s="81">
        <f t="shared" si="65"/>
        <v>0</v>
      </c>
      <c r="AH44" s="81">
        <f t="shared" si="66"/>
        <v>0</v>
      </c>
      <c r="AI44" s="81">
        <f t="shared" si="67"/>
        <v>0</v>
      </c>
      <c r="AJ44" s="81">
        <f t="shared" si="68"/>
        <v>0</v>
      </c>
      <c r="AK44" s="81">
        <f t="shared" si="69"/>
        <v>0</v>
      </c>
      <c r="AL44" s="81">
        <f t="shared" si="70"/>
        <v>0</v>
      </c>
      <c r="AM44" s="83">
        <f t="shared" si="36"/>
        <v>0</v>
      </c>
      <c r="AN44" s="98">
        <f t="shared" si="2"/>
        <v>0</v>
      </c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</row>
    <row r="45" spans="1:114" ht="30" hidden="1" customHeight="1" x14ac:dyDescent="0.2">
      <c r="A45" s="76"/>
      <c r="B45" s="87"/>
      <c r="C45" s="87"/>
      <c r="D45" s="89"/>
      <c r="E45" s="106"/>
      <c r="F45" s="80">
        <f t="shared" si="38"/>
        <v>0</v>
      </c>
      <c r="G45" s="81">
        <f t="shared" si="39"/>
        <v>0</v>
      </c>
      <c r="H45" s="81">
        <f t="shared" si="40"/>
        <v>0</v>
      </c>
      <c r="I45" s="81">
        <f t="shared" si="41"/>
        <v>0</v>
      </c>
      <c r="J45" s="81">
        <f t="shared" si="42"/>
        <v>0</v>
      </c>
      <c r="K45" s="82">
        <f t="shared" si="43"/>
        <v>0</v>
      </c>
      <c r="L45" s="82">
        <f t="shared" si="44"/>
        <v>0</v>
      </c>
      <c r="M45" s="81">
        <f t="shared" si="45"/>
        <v>0</v>
      </c>
      <c r="N45" s="82">
        <f t="shared" si="46"/>
        <v>0</v>
      </c>
      <c r="O45" s="82">
        <f t="shared" si="47"/>
        <v>0</v>
      </c>
      <c r="P45" s="81">
        <f t="shared" si="48"/>
        <v>0</v>
      </c>
      <c r="Q45" s="81">
        <f t="shared" si="49"/>
        <v>0</v>
      </c>
      <c r="R45" s="81">
        <f t="shared" si="50"/>
        <v>0</v>
      </c>
      <c r="S45" s="81">
        <f t="shared" si="51"/>
        <v>0</v>
      </c>
      <c r="T45" s="81">
        <f t="shared" si="52"/>
        <v>0</v>
      </c>
      <c r="U45" s="81">
        <f t="shared" si="53"/>
        <v>0</v>
      </c>
      <c r="V45" s="81">
        <f t="shared" si="54"/>
        <v>0</v>
      </c>
      <c r="W45" s="82">
        <f t="shared" si="55"/>
        <v>0</v>
      </c>
      <c r="X45" s="82">
        <f t="shared" si="56"/>
        <v>0</v>
      </c>
      <c r="Y45" s="81">
        <f t="shared" si="57"/>
        <v>0</v>
      </c>
      <c r="Z45" s="81">
        <f t="shared" si="58"/>
        <v>0</v>
      </c>
      <c r="AA45" s="81">
        <f t="shared" si="59"/>
        <v>0</v>
      </c>
      <c r="AB45" s="81">
        <f t="shared" si="60"/>
        <v>0</v>
      </c>
      <c r="AC45" s="81">
        <f t="shared" si="61"/>
        <v>0</v>
      </c>
      <c r="AD45" s="81">
        <f t="shared" si="62"/>
        <v>0</v>
      </c>
      <c r="AE45" s="81">
        <f t="shared" si="63"/>
        <v>0</v>
      </c>
      <c r="AF45" s="81">
        <f t="shared" si="64"/>
        <v>0</v>
      </c>
      <c r="AG45" s="81">
        <f t="shared" si="65"/>
        <v>0</v>
      </c>
      <c r="AH45" s="81">
        <f t="shared" si="66"/>
        <v>0</v>
      </c>
      <c r="AI45" s="81">
        <f t="shared" si="67"/>
        <v>0</v>
      </c>
      <c r="AJ45" s="81">
        <f t="shared" si="68"/>
        <v>0</v>
      </c>
      <c r="AK45" s="81">
        <f t="shared" si="69"/>
        <v>0</v>
      </c>
      <c r="AL45" s="81">
        <f t="shared" si="70"/>
        <v>0</v>
      </c>
      <c r="AM45" s="83">
        <f t="shared" si="36"/>
        <v>0</v>
      </c>
      <c r="AN45" s="98">
        <f t="shared" si="2"/>
        <v>0</v>
      </c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</row>
    <row r="46" spans="1:114" ht="30" hidden="1" customHeight="1" x14ac:dyDescent="0.2">
      <c r="A46" s="76"/>
      <c r="B46" s="87"/>
      <c r="C46" s="87"/>
      <c r="D46" s="89"/>
      <c r="E46" s="106"/>
      <c r="F46" s="80">
        <f t="shared" si="38"/>
        <v>0</v>
      </c>
      <c r="G46" s="81">
        <f t="shared" si="39"/>
        <v>0</v>
      </c>
      <c r="H46" s="81">
        <f t="shared" si="40"/>
        <v>0</v>
      </c>
      <c r="I46" s="81">
        <f t="shared" si="41"/>
        <v>0</v>
      </c>
      <c r="J46" s="81">
        <f t="shared" si="42"/>
        <v>0</v>
      </c>
      <c r="K46" s="82">
        <f t="shared" si="43"/>
        <v>0</v>
      </c>
      <c r="L46" s="82">
        <f t="shared" si="44"/>
        <v>0</v>
      </c>
      <c r="M46" s="81">
        <f t="shared" si="45"/>
        <v>0</v>
      </c>
      <c r="N46" s="82">
        <f t="shared" si="46"/>
        <v>0</v>
      </c>
      <c r="O46" s="82">
        <f t="shared" si="47"/>
        <v>0</v>
      </c>
      <c r="P46" s="81">
        <f t="shared" si="48"/>
        <v>0</v>
      </c>
      <c r="Q46" s="81">
        <f t="shared" si="49"/>
        <v>0</v>
      </c>
      <c r="R46" s="81">
        <f t="shared" si="50"/>
        <v>0</v>
      </c>
      <c r="S46" s="81">
        <f t="shared" si="51"/>
        <v>0</v>
      </c>
      <c r="T46" s="81">
        <f t="shared" si="52"/>
        <v>0</v>
      </c>
      <c r="U46" s="81">
        <f t="shared" si="53"/>
        <v>0</v>
      </c>
      <c r="V46" s="81">
        <f t="shared" si="54"/>
        <v>0</v>
      </c>
      <c r="W46" s="82">
        <f t="shared" si="55"/>
        <v>0</v>
      </c>
      <c r="X46" s="82">
        <f t="shared" si="56"/>
        <v>0</v>
      </c>
      <c r="Y46" s="81">
        <f t="shared" si="57"/>
        <v>0</v>
      </c>
      <c r="Z46" s="81">
        <f t="shared" si="58"/>
        <v>0</v>
      </c>
      <c r="AA46" s="81">
        <f t="shared" si="59"/>
        <v>0</v>
      </c>
      <c r="AB46" s="81">
        <f t="shared" si="60"/>
        <v>0</v>
      </c>
      <c r="AC46" s="81">
        <f t="shared" si="61"/>
        <v>0</v>
      </c>
      <c r="AD46" s="81">
        <f t="shared" si="62"/>
        <v>0</v>
      </c>
      <c r="AE46" s="81">
        <f t="shared" si="63"/>
        <v>0</v>
      </c>
      <c r="AF46" s="81">
        <f t="shared" si="64"/>
        <v>0</v>
      </c>
      <c r="AG46" s="81">
        <f t="shared" si="65"/>
        <v>0</v>
      </c>
      <c r="AH46" s="81">
        <f t="shared" si="66"/>
        <v>0</v>
      </c>
      <c r="AI46" s="81">
        <f t="shared" si="67"/>
        <v>0</v>
      </c>
      <c r="AJ46" s="81">
        <f t="shared" si="68"/>
        <v>0</v>
      </c>
      <c r="AK46" s="81">
        <f t="shared" si="69"/>
        <v>0</v>
      </c>
      <c r="AL46" s="81">
        <f t="shared" si="70"/>
        <v>0</v>
      </c>
      <c r="AM46" s="83">
        <f t="shared" si="36"/>
        <v>0</v>
      </c>
      <c r="AN46" s="98">
        <f t="shared" si="2"/>
        <v>0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</row>
    <row r="47" spans="1:114" ht="16.149999999999999" customHeight="1" x14ac:dyDescent="0.2">
      <c r="A47" s="107" t="s">
        <v>45</v>
      </c>
      <c r="B47" s="108"/>
      <c r="C47" s="109"/>
      <c r="D47" s="109"/>
      <c r="E47" s="110">
        <f>E13+E21</f>
        <v>113467</v>
      </c>
      <c r="F47" s="110">
        <f t="shared" ref="F47:AM47" si="71">F13+F21</f>
        <v>41725.379999999997</v>
      </c>
      <c r="G47" s="110">
        <f t="shared" si="71"/>
        <v>2983.15</v>
      </c>
      <c r="H47" s="110">
        <f t="shared" si="71"/>
        <v>0</v>
      </c>
      <c r="I47" s="110">
        <f t="shared" si="71"/>
        <v>0</v>
      </c>
      <c r="J47" s="110">
        <f t="shared" si="71"/>
        <v>797</v>
      </c>
      <c r="K47" s="110">
        <f t="shared" si="71"/>
        <v>0</v>
      </c>
      <c r="L47" s="110">
        <f t="shared" si="71"/>
        <v>0</v>
      </c>
      <c r="M47" s="110">
        <f t="shared" si="71"/>
        <v>5958.55</v>
      </c>
      <c r="N47" s="110">
        <f t="shared" si="71"/>
        <v>0</v>
      </c>
      <c r="O47" s="110">
        <f t="shared" si="71"/>
        <v>12815.93</v>
      </c>
      <c r="P47" s="110">
        <f t="shared" si="71"/>
        <v>0</v>
      </c>
      <c r="Q47" s="110">
        <f t="shared" si="71"/>
        <v>0</v>
      </c>
      <c r="R47" s="110">
        <f t="shared" si="71"/>
        <v>0</v>
      </c>
      <c r="S47" s="110">
        <f t="shared" si="71"/>
        <v>17248.21</v>
      </c>
      <c r="T47" s="110">
        <f t="shared" si="71"/>
        <v>6845.66</v>
      </c>
      <c r="U47" s="110">
        <f t="shared" si="71"/>
        <v>2088.3000000000002</v>
      </c>
      <c r="V47" s="110">
        <f t="shared" si="71"/>
        <v>11917.11</v>
      </c>
      <c r="W47" s="110">
        <f t="shared" si="71"/>
        <v>0</v>
      </c>
      <c r="X47" s="110">
        <f t="shared" si="71"/>
        <v>0</v>
      </c>
      <c r="Y47" s="110">
        <f t="shared" si="71"/>
        <v>1487.71</v>
      </c>
      <c r="Z47" s="110">
        <f t="shared" si="71"/>
        <v>0</v>
      </c>
      <c r="AA47" s="110">
        <f t="shared" si="71"/>
        <v>0</v>
      </c>
      <c r="AB47" s="110">
        <f t="shared" si="71"/>
        <v>0</v>
      </c>
      <c r="AC47" s="110">
        <f t="shared" si="71"/>
        <v>0</v>
      </c>
      <c r="AD47" s="110">
        <f t="shared" si="71"/>
        <v>0</v>
      </c>
      <c r="AE47" s="110">
        <f t="shared" si="71"/>
        <v>0</v>
      </c>
      <c r="AF47" s="110">
        <f t="shared" si="71"/>
        <v>0</v>
      </c>
      <c r="AG47" s="110">
        <f t="shared" si="71"/>
        <v>0</v>
      </c>
      <c r="AH47" s="110">
        <f t="shared" si="71"/>
        <v>9600</v>
      </c>
      <c r="AI47" s="110">
        <f t="shared" si="71"/>
        <v>0</v>
      </c>
      <c r="AJ47" s="110">
        <f t="shared" si="71"/>
        <v>0</v>
      </c>
      <c r="AK47" s="110">
        <f t="shared" si="71"/>
        <v>0</v>
      </c>
      <c r="AL47" s="110">
        <f t="shared" si="71"/>
        <v>0</v>
      </c>
      <c r="AM47" s="111">
        <f t="shared" si="71"/>
        <v>113467</v>
      </c>
      <c r="AN47" s="98">
        <f t="shared" si="2"/>
        <v>0</v>
      </c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</row>
    <row r="48" spans="1:114" s="123" customFormat="1" ht="8.4499999999999993" customHeight="1" x14ac:dyDescent="0.2">
      <c r="A48" s="112"/>
      <c r="B48" s="113"/>
      <c r="C48" s="112"/>
      <c r="D48" s="114"/>
      <c r="E48" s="115"/>
      <c r="F48" s="116"/>
      <c r="G48" s="116"/>
      <c r="H48" s="116"/>
      <c r="I48" s="116"/>
      <c r="J48" s="116"/>
      <c r="K48" s="117"/>
      <c r="L48" s="117"/>
      <c r="M48" s="116"/>
      <c r="N48" s="117"/>
      <c r="O48" s="118"/>
      <c r="P48" s="116"/>
      <c r="Q48" s="116"/>
      <c r="R48" s="116"/>
      <c r="S48" s="116"/>
      <c r="T48" s="116"/>
      <c r="U48" s="116"/>
      <c r="V48" s="119"/>
      <c r="W48" s="117"/>
      <c r="X48" s="117"/>
      <c r="Y48" s="116"/>
      <c r="Z48" s="116"/>
      <c r="AA48" s="116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1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</row>
    <row r="49" spans="1:114" ht="16.149999999999999" customHeight="1" x14ac:dyDescent="0.2">
      <c r="A49" s="241" t="s">
        <v>107</v>
      </c>
      <c r="B49" s="242"/>
      <c r="C49" s="124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</row>
    <row r="50" spans="1:114" ht="30" customHeight="1" x14ac:dyDescent="0.2">
      <c r="A50" s="76" t="s">
        <v>178</v>
      </c>
      <c r="B50" s="87" t="s">
        <v>11</v>
      </c>
      <c r="C50" s="87" t="s">
        <v>13</v>
      </c>
      <c r="D50" s="89" t="s">
        <v>181</v>
      </c>
      <c r="E50" s="106">
        <v>21000</v>
      </c>
      <c r="F50" s="80">
        <f t="shared" ref="F50:F57" si="72">E50*$F$67</f>
        <v>11308.5</v>
      </c>
      <c r="G50" s="81">
        <f t="shared" ref="G50:G57" si="73">E50*$F$68</f>
        <v>808.5</v>
      </c>
      <c r="H50" s="81">
        <f t="shared" ref="H50:H57" si="74">E50*$F$69</f>
        <v>0</v>
      </c>
      <c r="I50" s="81">
        <f t="shared" ref="I50:I57" si="75">E50*$F$70</f>
        <v>0</v>
      </c>
      <c r="J50" s="81">
        <f t="shared" ref="J50:J57" si="76">E50*$F$71</f>
        <v>0</v>
      </c>
      <c r="K50" s="82">
        <f t="shared" ref="K50:K57" si="77">E50*$F$72</f>
        <v>0</v>
      </c>
      <c r="L50" s="82">
        <f t="shared" ref="L50:L57" si="78">E50*$F$73</f>
        <v>0</v>
      </c>
      <c r="M50" s="81">
        <f t="shared" ref="M50:M57" si="79">E50*$F$74</f>
        <v>1614.9</v>
      </c>
      <c r="N50" s="82">
        <f t="shared" ref="N50:N57" si="80">E50*$F$75</f>
        <v>0</v>
      </c>
      <c r="O50" s="82">
        <f t="shared" ref="O50:O57" si="81">E50*$F$76</f>
        <v>3473.4</v>
      </c>
      <c r="P50" s="81">
        <f t="shared" ref="P50:P57" si="82">E50*$F$77</f>
        <v>0</v>
      </c>
      <c r="Q50" s="81">
        <f>E50*$F$78</f>
        <v>0</v>
      </c>
      <c r="R50" s="81">
        <f t="shared" ref="R50:R57" si="83">E50*$F$79</f>
        <v>0</v>
      </c>
      <c r="S50" s="81">
        <f t="shared" ref="S50:S57" si="84">E50*$F$80</f>
        <v>0</v>
      </c>
      <c r="T50" s="81">
        <f t="shared" ref="T50:T57" si="85">E50*$F$81</f>
        <v>161.69999999999999</v>
      </c>
      <c r="U50" s="81">
        <f t="shared" ref="U50:U57" si="86">E50*$F$82</f>
        <v>0</v>
      </c>
      <c r="V50" s="81">
        <f t="shared" ref="V50:V57" si="87">E50*$F$83</f>
        <v>3229.8</v>
      </c>
      <c r="W50" s="82">
        <f t="shared" ref="W50:W57" si="88">E50*$F$84</f>
        <v>0</v>
      </c>
      <c r="X50" s="82">
        <f t="shared" ref="X50:X57" si="89">E50*$F$85</f>
        <v>0</v>
      </c>
      <c r="Y50" s="81">
        <f t="shared" ref="Y50:Y57" si="90">E50*$F$86</f>
        <v>403.2</v>
      </c>
      <c r="Z50" s="81">
        <f t="shared" ref="Z50:Z57" si="91">E50*$F$87</f>
        <v>0</v>
      </c>
      <c r="AA50" s="81">
        <f t="shared" ref="AA50:AA57" si="92">E50*$F$88</f>
        <v>0</v>
      </c>
      <c r="AB50" s="81">
        <f t="shared" ref="AB50:AB57" si="93">E50*$F$89</f>
        <v>0</v>
      </c>
      <c r="AC50" s="81">
        <f t="shared" ref="AC50:AC57" si="94">E50*$F$90</f>
        <v>0</v>
      </c>
      <c r="AD50" s="81">
        <f t="shared" ref="AD50:AD57" si="95">E50*$F$91</f>
        <v>0</v>
      </c>
      <c r="AE50" s="81">
        <f t="shared" ref="AE50:AE57" si="96">E50*$F$92</f>
        <v>0</v>
      </c>
      <c r="AF50" s="81">
        <f t="shared" ref="AF50:AF57" si="97">E50*$F$93</f>
        <v>0</v>
      </c>
      <c r="AG50" s="81">
        <f t="shared" ref="AG50:AG57" si="98">E50*$F$94</f>
        <v>0</v>
      </c>
      <c r="AH50" s="81">
        <f t="shared" ref="AH50:AH57" si="99">E50*$F$95</f>
        <v>0</v>
      </c>
      <c r="AI50" s="81">
        <f t="shared" ref="AI50:AI57" si="100">E50*$F$96</f>
        <v>0</v>
      </c>
      <c r="AJ50" s="81">
        <f t="shared" ref="AJ50:AJ57" si="101">E50*$F$97</f>
        <v>0</v>
      </c>
      <c r="AK50" s="81">
        <f t="shared" ref="AK50:AK57" si="102">E50*$F$98</f>
        <v>0</v>
      </c>
      <c r="AL50" s="81">
        <f t="shared" ref="AL50:AL57" si="103">E50*$F$99</f>
        <v>0</v>
      </c>
      <c r="AM50" s="83">
        <f t="shared" ref="AM50:AM57" si="104">SUM(F50:AL50)</f>
        <v>21000</v>
      </c>
      <c r="AN50" s="98">
        <f t="shared" ref="AN50:AN58" si="105">E50-AM50</f>
        <v>0</v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</row>
    <row r="51" spans="1:114" ht="30" customHeight="1" x14ac:dyDescent="0.2">
      <c r="A51" s="76" t="s">
        <v>179</v>
      </c>
      <c r="B51" s="87" t="s">
        <v>11</v>
      </c>
      <c r="C51" s="87" t="s">
        <v>143</v>
      </c>
      <c r="D51" s="89" t="s">
        <v>181</v>
      </c>
      <c r="E51" s="106">
        <v>3459</v>
      </c>
      <c r="F51" s="80">
        <f>E51*$F$67+0.01</f>
        <v>1862.68</v>
      </c>
      <c r="G51" s="81">
        <f t="shared" si="73"/>
        <v>133.16999999999999</v>
      </c>
      <c r="H51" s="81">
        <f t="shared" si="74"/>
        <v>0</v>
      </c>
      <c r="I51" s="81">
        <f t="shared" si="75"/>
        <v>0</v>
      </c>
      <c r="J51" s="81">
        <f t="shared" si="76"/>
        <v>0</v>
      </c>
      <c r="K51" s="82">
        <f t="shared" si="77"/>
        <v>0</v>
      </c>
      <c r="L51" s="82">
        <f t="shared" si="78"/>
        <v>0</v>
      </c>
      <c r="M51" s="81">
        <f t="shared" si="79"/>
        <v>266</v>
      </c>
      <c r="N51" s="82">
        <f t="shared" si="80"/>
        <v>0</v>
      </c>
      <c r="O51" s="82">
        <f t="shared" si="81"/>
        <v>572.12</v>
      </c>
      <c r="P51" s="81">
        <f t="shared" si="82"/>
        <v>0</v>
      </c>
      <c r="Q51" s="81">
        <f>E51*$F$78</f>
        <v>0</v>
      </c>
      <c r="R51" s="81">
        <f t="shared" si="83"/>
        <v>0</v>
      </c>
      <c r="S51" s="81">
        <f t="shared" si="84"/>
        <v>0</v>
      </c>
      <c r="T51" s="81">
        <f t="shared" si="85"/>
        <v>26.63</v>
      </c>
      <c r="U51" s="81">
        <f t="shared" si="86"/>
        <v>0</v>
      </c>
      <c r="V51" s="81">
        <f t="shared" si="87"/>
        <v>531.99</v>
      </c>
      <c r="W51" s="82">
        <f t="shared" si="88"/>
        <v>0</v>
      </c>
      <c r="X51" s="82">
        <f t="shared" si="89"/>
        <v>0</v>
      </c>
      <c r="Y51" s="81">
        <f t="shared" si="90"/>
        <v>66.41</v>
      </c>
      <c r="Z51" s="81">
        <f t="shared" si="91"/>
        <v>0</v>
      </c>
      <c r="AA51" s="81">
        <f t="shared" si="92"/>
        <v>0</v>
      </c>
      <c r="AB51" s="81">
        <f t="shared" si="93"/>
        <v>0</v>
      </c>
      <c r="AC51" s="81">
        <f t="shared" si="94"/>
        <v>0</v>
      </c>
      <c r="AD51" s="81">
        <f t="shared" si="95"/>
        <v>0</v>
      </c>
      <c r="AE51" s="81">
        <f t="shared" si="96"/>
        <v>0</v>
      </c>
      <c r="AF51" s="81">
        <f t="shared" si="97"/>
        <v>0</v>
      </c>
      <c r="AG51" s="81">
        <f t="shared" si="98"/>
        <v>0</v>
      </c>
      <c r="AH51" s="81">
        <f t="shared" si="99"/>
        <v>0</v>
      </c>
      <c r="AI51" s="81">
        <f t="shared" si="100"/>
        <v>0</v>
      </c>
      <c r="AJ51" s="81">
        <f t="shared" si="101"/>
        <v>0</v>
      </c>
      <c r="AK51" s="81">
        <f t="shared" si="102"/>
        <v>0</v>
      </c>
      <c r="AL51" s="81">
        <f t="shared" si="103"/>
        <v>0</v>
      </c>
      <c r="AM51" s="83">
        <f t="shared" si="104"/>
        <v>3459</v>
      </c>
      <c r="AN51" s="98">
        <f t="shared" si="105"/>
        <v>0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</row>
    <row r="52" spans="1:114" ht="30" hidden="1" customHeight="1" x14ac:dyDescent="0.2">
      <c r="A52" s="76" t="s">
        <v>46</v>
      </c>
      <c r="B52" s="87" t="s">
        <v>47</v>
      </c>
      <c r="C52" s="127"/>
      <c r="D52" s="89"/>
      <c r="E52" s="106"/>
      <c r="F52" s="80">
        <f t="shared" si="72"/>
        <v>0</v>
      </c>
      <c r="G52" s="81">
        <f t="shared" si="73"/>
        <v>0</v>
      </c>
      <c r="H52" s="81">
        <f t="shared" si="74"/>
        <v>0</v>
      </c>
      <c r="I52" s="81">
        <f t="shared" si="75"/>
        <v>0</v>
      </c>
      <c r="J52" s="81">
        <f t="shared" si="76"/>
        <v>0</v>
      </c>
      <c r="K52" s="82">
        <f t="shared" si="77"/>
        <v>0</v>
      </c>
      <c r="L52" s="82">
        <f t="shared" si="78"/>
        <v>0</v>
      </c>
      <c r="M52" s="81">
        <f t="shared" si="79"/>
        <v>0</v>
      </c>
      <c r="N52" s="82">
        <f t="shared" si="80"/>
        <v>0</v>
      </c>
      <c r="O52" s="82">
        <f t="shared" si="81"/>
        <v>0</v>
      </c>
      <c r="P52" s="81">
        <f t="shared" si="82"/>
        <v>0</v>
      </c>
      <c r="Q52" s="81">
        <f t="shared" ref="Q52:Q57" si="106">E52*$F$78</f>
        <v>0</v>
      </c>
      <c r="R52" s="81">
        <f t="shared" si="83"/>
        <v>0</v>
      </c>
      <c r="S52" s="81">
        <f t="shared" si="84"/>
        <v>0</v>
      </c>
      <c r="T52" s="81">
        <f t="shared" si="85"/>
        <v>0</v>
      </c>
      <c r="U52" s="81">
        <f t="shared" si="86"/>
        <v>0</v>
      </c>
      <c r="V52" s="81">
        <f t="shared" si="87"/>
        <v>0</v>
      </c>
      <c r="W52" s="82">
        <f t="shared" si="88"/>
        <v>0</v>
      </c>
      <c r="X52" s="82">
        <f t="shared" si="89"/>
        <v>0</v>
      </c>
      <c r="Y52" s="81">
        <f t="shared" si="90"/>
        <v>0</v>
      </c>
      <c r="Z52" s="81">
        <f t="shared" si="91"/>
        <v>0</v>
      </c>
      <c r="AA52" s="81">
        <f t="shared" si="92"/>
        <v>0</v>
      </c>
      <c r="AB52" s="81">
        <f t="shared" si="93"/>
        <v>0</v>
      </c>
      <c r="AC52" s="81">
        <f t="shared" si="94"/>
        <v>0</v>
      </c>
      <c r="AD52" s="81">
        <f t="shared" si="95"/>
        <v>0</v>
      </c>
      <c r="AE52" s="81">
        <f t="shared" si="96"/>
        <v>0</v>
      </c>
      <c r="AF52" s="81">
        <f t="shared" si="97"/>
        <v>0</v>
      </c>
      <c r="AG52" s="81">
        <f t="shared" si="98"/>
        <v>0</v>
      </c>
      <c r="AH52" s="81">
        <f t="shared" si="99"/>
        <v>0</v>
      </c>
      <c r="AI52" s="81">
        <f t="shared" si="100"/>
        <v>0</v>
      </c>
      <c r="AJ52" s="81">
        <f t="shared" si="101"/>
        <v>0</v>
      </c>
      <c r="AK52" s="81">
        <f t="shared" si="102"/>
        <v>0</v>
      </c>
      <c r="AL52" s="81">
        <f t="shared" si="103"/>
        <v>0</v>
      </c>
      <c r="AM52" s="83">
        <f t="shared" si="104"/>
        <v>0</v>
      </c>
      <c r="AN52" s="98">
        <f t="shared" si="105"/>
        <v>0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</row>
    <row r="53" spans="1:114" ht="30" customHeight="1" x14ac:dyDescent="0.2">
      <c r="A53" s="76" t="s">
        <v>48</v>
      </c>
      <c r="B53" s="87" t="s">
        <v>11</v>
      </c>
      <c r="C53" s="87" t="s">
        <v>143</v>
      </c>
      <c r="D53" s="89" t="s">
        <v>181</v>
      </c>
      <c r="E53" s="106">
        <v>45285</v>
      </c>
      <c r="F53" s="80">
        <f>E53*$F$67+0.01</f>
        <v>24385.98</v>
      </c>
      <c r="G53" s="81">
        <f t="shared" si="73"/>
        <v>1743.47</v>
      </c>
      <c r="H53" s="81">
        <f t="shared" si="74"/>
        <v>0</v>
      </c>
      <c r="I53" s="81">
        <f t="shared" si="75"/>
        <v>0</v>
      </c>
      <c r="J53" s="81">
        <f t="shared" si="76"/>
        <v>0</v>
      </c>
      <c r="K53" s="82">
        <f t="shared" si="77"/>
        <v>0</v>
      </c>
      <c r="L53" s="82">
        <f t="shared" si="78"/>
        <v>0</v>
      </c>
      <c r="M53" s="81">
        <f t="shared" si="79"/>
        <v>3482.42</v>
      </c>
      <c r="N53" s="82">
        <f t="shared" si="80"/>
        <v>0</v>
      </c>
      <c r="O53" s="82">
        <f t="shared" si="81"/>
        <v>7490.14</v>
      </c>
      <c r="P53" s="81">
        <f t="shared" si="82"/>
        <v>0</v>
      </c>
      <c r="Q53" s="81">
        <f t="shared" si="106"/>
        <v>0</v>
      </c>
      <c r="R53" s="81">
        <f t="shared" si="83"/>
        <v>0</v>
      </c>
      <c r="S53" s="81">
        <f t="shared" si="84"/>
        <v>0</v>
      </c>
      <c r="T53" s="81">
        <f t="shared" si="85"/>
        <v>348.69</v>
      </c>
      <c r="U53" s="81">
        <f t="shared" si="86"/>
        <v>0</v>
      </c>
      <c r="V53" s="81">
        <f t="shared" si="87"/>
        <v>6964.83</v>
      </c>
      <c r="W53" s="82">
        <f t="shared" si="88"/>
        <v>0</v>
      </c>
      <c r="X53" s="82">
        <f t="shared" si="89"/>
        <v>0</v>
      </c>
      <c r="Y53" s="81">
        <f t="shared" si="90"/>
        <v>869.47</v>
      </c>
      <c r="Z53" s="81">
        <f t="shared" si="91"/>
        <v>0</v>
      </c>
      <c r="AA53" s="81">
        <f t="shared" si="92"/>
        <v>0</v>
      </c>
      <c r="AB53" s="81">
        <f t="shared" si="93"/>
        <v>0</v>
      </c>
      <c r="AC53" s="81">
        <f t="shared" si="94"/>
        <v>0</v>
      </c>
      <c r="AD53" s="81">
        <f t="shared" si="95"/>
        <v>0</v>
      </c>
      <c r="AE53" s="81">
        <f t="shared" si="96"/>
        <v>0</v>
      </c>
      <c r="AF53" s="81">
        <f t="shared" si="97"/>
        <v>0</v>
      </c>
      <c r="AG53" s="81">
        <f t="shared" si="98"/>
        <v>0</v>
      </c>
      <c r="AH53" s="81">
        <f t="shared" si="99"/>
        <v>0</v>
      </c>
      <c r="AI53" s="81">
        <f t="shared" si="100"/>
        <v>0</v>
      </c>
      <c r="AJ53" s="81">
        <f t="shared" si="101"/>
        <v>0</v>
      </c>
      <c r="AK53" s="81">
        <f t="shared" si="102"/>
        <v>0</v>
      </c>
      <c r="AL53" s="81">
        <f t="shared" si="103"/>
        <v>0</v>
      </c>
      <c r="AM53" s="83">
        <f t="shared" si="104"/>
        <v>45285</v>
      </c>
      <c r="AN53" s="98">
        <f t="shared" si="105"/>
        <v>0</v>
      </c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</row>
    <row r="54" spans="1:114" ht="30" hidden="1" customHeight="1" x14ac:dyDescent="0.2">
      <c r="A54" s="76" t="s">
        <v>100</v>
      </c>
      <c r="B54" s="87" t="s">
        <v>11</v>
      </c>
      <c r="C54" s="87"/>
      <c r="D54" s="89"/>
      <c r="E54" s="106"/>
      <c r="F54" s="80">
        <f t="shared" si="72"/>
        <v>0</v>
      </c>
      <c r="G54" s="81">
        <f t="shared" si="73"/>
        <v>0</v>
      </c>
      <c r="H54" s="81">
        <f t="shared" si="74"/>
        <v>0</v>
      </c>
      <c r="I54" s="81">
        <f t="shared" si="75"/>
        <v>0</v>
      </c>
      <c r="J54" s="81">
        <f t="shared" si="76"/>
        <v>0</v>
      </c>
      <c r="K54" s="82">
        <f t="shared" si="77"/>
        <v>0</v>
      </c>
      <c r="L54" s="82">
        <f t="shared" si="78"/>
        <v>0</v>
      </c>
      <c r="M54" s="81">
        <f t="shared" si="79"/>
        <v>0</v>
      </c>
      <c r="N54" s="82">
        <f t="shared" si="80"/>
        <v>0</v>
      </c>
      <c r="O54" s="82">
        <f t="shared" si="81"/>
        <v>0</v>
      </c>
      <c r="P54" s="81">
        <f t="shared" si="82"/>
        <v>0</v>
      </c>
      <c r="Q54" s="81">
        <f t="shared" si="106"/>
        <v>0</v>
      </c>
      <c r="R54" s="81">
        <f t="shared" si="83"/>
        <v>0</v>
      </c>
      <c r="S54" s="81">
        <f t="shared" si="84"/>
        <v>0</v>
      </c>
      <c r="T54" s="81">
        <f t="shared" si="85"/>
        <v>0</v>
      </c>
      <c r="U54" s="81">
        <f t="shared" si="86"/>
        <v>0</v>
      </c>
      <c r="V54" s="81">
        <f t="shared" si="87"/>
        <v>0</v>
      </c>
      <c r="W54" s="82">
        <f t="shared" si="88"/>
        <v>0</v>
      </c>
      <c r="X54" s="82">
        <f t="shared" si="89"/>
        <v>0</v>
      </c>
      <c r="Y54" s="81">
        <f t="shared" si="90"/>
        <v>0</v>
      </c>
      <c r="Z54" s="81">
        <f t="shared" si="91"/>
        <v>0</v>
      </c>
      <c r="AA54" s="81">
        <f t="shared" si="92"/>
        <v>0</v>
      </c>
      <c r="AB54" s="81">
        <f t="shared" si="93"/>
        <v>0</v>
      </c>
      <c r="AC54" s="81">
        <f t="shared" si="94"/>
        <v>0</v>
      </c>
      <c r="AD54" s="81">
        <f t="shared" si="95"/>
        <v>0</v>
      </c>
      <c r="AE54" s="81">
        <f t="shared" si="96"/>
        <v>0</v>
      </c>
      <c r="AF54" s="81">
        <f t="shared" si="97"/>
        <v>0</v>
      </c>
      <c r="AG54" s="81">
        <f t="shared" si="98"/>
        <v>0</v>
      </c>
      <c r="AH54" s="81">
        <f t="shared" si="99"/>
        <v>0</v>
      </c>
      <c r="AI54" s="81">
        <f t="shared" si="100"/>
        <v>0</v>
      </c>
      <c r="AJ54" s="81">
        <f t="shared" si="101"/>
        <v>0</v>
      </c>
      <c r="AK54" s="81">
        <f t="shared" si="102"/>
        <v>0</v>
      </c>
      <c r="AL54" s="81">
        <f t="shared" si="103"/>
        <v>0</v>
      </c>
      <c r="AM54" s="83">
        <f t="shared" si="104"/>
        <v>0</v>
      </c>
      <c r="AN54" s="98">
        <f t="shared" si="105"/>
        <v>0</v>
      </c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</row>
    <row r="55" spans="1:114" ht="30" hidden="1" customHeight="1" x14ac:dyDescent="0.2">
      <c r="A55" s="76"/>
      <c r="B55" s="87"/>
      <c r="C55" s="87"/>
      <c r="D55" s="89"/>
      <c r="E55" s="106"/>
      <c r="F55" s="80">
        <f t="shared" si="72"/>
        <v>0</v>
      </c>
      <c r="G55" s="81">
        <f t="shared" si="73"/>
        <v>0</v>
      </c>
      <c r="H55" s="81">
        <f t="shared" si="74"/>
        <v>0</v>
      </c>
      <c r="I55" s="81">
        <f t="shared" si="75"/>
        <v>0</v>
      </c>
      <c r="J55" s="81">
        <f t="shared" si="76"/>
        <v>0</v>
      </c>
      <c r="K55" s="82">
        <f t="shared" si="77"/>
        <v>0</v>
      </c>
      <c r="L55" s="82">
        <f t="shared" si="78"/>
        <v>0</v>
      </c>
      <c r="M55" s="81">
        <f t="shared" si="79"/>
        <v>0</v>
      </c>
      <c r="N55" s="82">
        <f t="shared" si="80"/>
        <v>0</v>
      </c>
      <c r="O55" s="82">
        <f t="shared" si="81"/>
        <v>0</v>
      </c>
      <c r="P55" s="81">
        <f t="shared" si="82"/>
        <v>0</v>
      </c>
      <c r="Q55" s="81">
        <f t="shared" si="106"/>
        <v>0</v>
      </c>
      <c r="R55" s="81">
        <f t="shared" si="83"/>
        <v>0</v>
      </c>
      <c r="S55" s="81">
        <f t="shared" si="84"/>
        <v>0</v>
      </c>
      <c r="T55" s="81">
        <f t="shared" si="85"/>
        <v>0</v>
      </c>
      <c r="U55" s="81">
        <f t="shared" si="86"/>
        <v>0</v>
      </c>
      <c r="V55" s="81">
        <f t="shared" si="87"/>
        <v>0</v>
      </c>
      <c r="W55" s="82">
        <f t="shared" si="88"/>
        <v>0</v>
      </c>
      <c r="X55" s="82">
        <f t="shared" si="89"/>
        <v>0</v>
      </c>
      <c r="Y55" s="81">
        <f t="shared" si="90"/>
        <v>0</v>
      </c>
      <c r="Z55" s="81">
        <f t="shared" si="91"/>
        <v>0</v>
      </c>
      <c r="AA55" s="81">
        <f t="shared" si="92"/>
        <v>0</v>
      </c>
      <c r="AB55" s="81">
        <f t="shared" si="93"/>
        <v>0</v>
      </c>
      <c r="AC55" s="81">
        <f t="shared" si="94"/>
        <v>0</v>
      </c>
      <c r="AD55" s="81">
        <f t="shared" si="95"/>
        <v>0</v>
      </c>
      <c r="AE55" s="81">
        <f t="shared" si="96"/>
        <v>0</v>
      </c>
      <c r="AF55" s="81">
        <f t="shared" si="97"/>
        <v>0</v>
      </c>
      <c r="AG55" s="81">
        <f t="shared" si="98"/>
        <v>0</v>
      </c>
      <c r="AH55" s="81">
        <f t="shared" si="99"/>
        <v>0</v>
      </c>
      <c r="AI55" s="81">
        <f t="shared" si="100"/>
        <v>0</v>
      </c>
      <c r="AJ55" s="81">
        <f t="shared" si="101"/>
        <v>0</v>
      </c>
      <c r="AK55" s="81">
        <f t="shared" si="102"/>
        <v>0</v>
      </c>
      <c r="AL55" s="81">
        <f t="shared" si="103"/>
        <v>0</v>
      </c>
      <c r="AM55" s="83">
        <f t="shared" si="104"/>
        <v>0</v>
      </c>
      <c r="AN55" s="98">
        <f t="shared" si="105"/>
        <v>0</v>
      </c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</row>
    <row r="56" spans="1:114" ht="30" hidden="1" customHeight="1" x14ac:dyDescent="0.2">
      <c r="A56" s="76"/>
      <c r="B56" s="87"/>
      <c r="C56" s="87"/>
      <c r="D56" s="89"/>
      <c r="E56" s="106"/>
      <c r="F56" s="80">
        <f t="shared" si="72"/>
        <v>0</v>
      </c>
      <c r="G56" s="81">
        <f t="shared" si="73"/>
        <v>0</v>
      </c>
      <c r="H56" s="81">
        <f t="shared" si="74"/>
        <v>0</v>
      </c>
      <c r="I56" s="81">
        <f t="shared" si="75"/>
        <v>0</v>
      </c>
      <c r="J56" s="81">
        <f t="shared" si="76"/>
        <v>0</v>
      </c>
      <c r="K56" s="82">
        <f t="shared" si="77"/>
        <v>0</v>
      </c>
      <c r="L56" s="82">
        <f t="shared" si="78"/>
        <v>0</v>
      </c>
      <c r="M56" s="81">
        <f t="shared" si="79"/>
        <v>0</v>
      </c>
      <c r="N56" s="82">
        <f t="shared" si="80"/>
        <v>0</v>
      </c>
      <c r="O56" s="82">
        <f t="shared" si="81"/>
        <v>0</v>
      </c>
      <c r="P56" s="81">
        <f t="shared" si="82"/>
        <v>0</v>
      </c>
      <c r="Q56" s="81">
        <f t="shared" si="106"/>
        <v>0</v>
      </c>
      <c r="R56" s="81">
        <f t="shared" si="83"/>
        <v>0</v>
      </c>
      <c r="S56" s="81">
        <f t="shared" si="84"/>
        <v>0</v>
      </c>
      <c r="T56" s="81">
        <f t="shared" si="85"/>
        <v>0</v>
      </c>
      <c r="U56" s="81">
        <f t="shared" si="86"/>
        <v>0</v>
      </c>
      <c r="V56" s="81">
        <f t="shared" si="87"/>
        <v>0</v>
      </c>
      <c r="W56" s="82">
        <f t="shared" si="88"/>
        <v>0</v>
      </c>
      <c r="X56" s="82">
        <f t="shared" si="89"/>
        <v>0</v>
      </c>
      <c r="Y56" s="81">
        <f t="shared" si="90"/>
        <v>0</v>
      </c>
      <c r="Z56" s="81">
        <f t="shared" si="91"/>
        <v>0</v>
      </c>
      <c r="AA56" s="81">
        <f t="shared" si="92"/>
        <v>0</v>
      </c>
      <c r="AB56" s="81">
        <f t="shared" si="93"/>
        <v>0</v>
      </c>
      <c r="AC56" s="81">
        <f t="shared" si="94"/>
        <v>0</v>
      </c>
      <c r="AD56" s="81">
        <f t="shared" si="95"/>
        <v>0</v>
      </c>
      <c r="AE56" s="81">
        <f t="shared" si="96"/>
        <v>0</v>
      </c>
      <c r="AF56" s="81">
        <f t="shared" si="97"/>
        <v>0</v>
      </c>
      <c r="AG56" s="81">
        <f t="shared" si="98"/>
        <v>0</v>
      </c>
      <c r="AH56" s="81">
        <f t="shared" si="99"/>
        <v>0</v>
      </c>
      <c r="AI56" s="81">
        <f t="shared" si="100"/>
        <v>0</v>
      </c>
      <c r="AJ56" s="81">
        <f t="shared" si="101"/>
        <v>0</v>
      </c>
      <c r="AK56" s="81">
        <f t="shared" si="102"/>
        <v>0</v>
      </c>
      <c r="AL56" s="81">
        <f t="shared" si="103"/>
        <v>0</v>
      </c>
      <c r="AM56" s="83">
        <f t="shared" si="104"/>
        <v>0</v>
      </c>
      <c r="AN56" s="98">
        <f t="shared" si="105"/>
        <v>0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</row>
    <row r="57" spans="1:114" ht="30" hidden="1" customHeight="1" x14ac:dyDescent="0.2">
      <c r="A57" s="76"/>
      <c r="B57" s="87"/>
      <c r="C57" s="87"/>
      <c r="D57" s="89"/>
      <c r="E57" s="106"/>
      <c r="F57" s="80">
        <f t="shared" si="72"/>
        <v>0</v>
      </c>
      <c r="G57" s="81">
        <f t="shared" si="73"/>
        <v>0</v>
      </c>
      <c r="H57" s="81">
        <f t="shared" si="74"/>
        <v>0</v>
      </c>
      <c r="I57" s="81">
        <f t="shared" si="75"/>
        <v>0</v>
      </c>
      <c r="J57" s="81">
        <f t="shared" si="76"/>
        <v>0</v>
      </c>
      <c r="K57" s="82">
        <f t="shared" si="77"/>
        <v>0</v>
      </c>
      <c r="L57" s="82">
        <f t="shared" si="78"/>
        <v>0</v>
      </c>
      <c r="M57" s="81">
        <f t="shared" si="79"/>
        <v>0</v>
      </c>
      <c r="N57" s="82">
        <f t="shared" si="80"/>
        <v>0</v>
      </c>
      <c r="O57" s="82">
        <f t="shared" si="81"/>
        <v>0</v>
      </c>
      <c r="P57" s="81">
        <f t="shared" si="82"/>
        <v>0</v>
      </c>
      <c r="Q57" s="81">
        <f t="shared" si="106"/>
        <v>0</v>
      </c>
      <c r="R57" s="81">
        <f t="shared" si="83"/>
        <v>0</v>
      </c>
      <c r="S57" s="81">
        <f t="shared" si="84"/>
        <v>0</v>
      </c>
      <c r="T57" s="81">
        <f t="shared" si="85"/>
        <v>0</v>
      </c>
      <c r="U57" s="81">
        <f t="shared" si="86"/>
        <v>0</v>
      </c>
      <c r="V57" s="81">
        <f t="shared" si="87"/>
        <v>0</v>
      </c>
      <c r="W57" s="82">
        <f t="shared" si="88"/>
        <v>0</v>
      </c>
      <c r="X57" s="82">
        <f t="shared" si="89"/>
        <v>0</v>
      </c>
      <c r="Y57" s="81">
        <f t="shared" si="90"/>
        <v>0</v>
      </c>
      <c r="Z57" s="81">
        <f t="shared" si="91"/>
        <v>0</v>
      </c>
      <c r="AA57" s="81">
        <f t="shared" si="92"/>
        <v>0</v>
      </c>
      <c r="AB57" s="81">
        <f t="shared" si="93"/>
        <v>0</v>
      </c>
      <c r="AC57" s="81">
        <f t="shared" si="94"/>
        <v>0</v>
      </c>
      <c r="AD57" s="81">
        <f t="shared" si="95"/>
        <v>0</v>
      </c>
      <c r="AE57" s="81">
        <f t="shared" si="96"/>
        <v>0</v>
      </c>
      <c r="AF57" s="81">
        <f t="shared" si="97"/>
        <v>0</v>
      </c>
      <c r="AG57" s="81">
        <f t="shared" si="98"/>
        <v>0</v>
      </c>
      <c r="AH57" s="81">
        <f t="shared" si="99"/>
        <v>0</v>
      </c>
      <c r="AI57" s="81">
        <f t="shared" si="100"/>
        <v>0</v>
      </c>
      <c r="AJ57" s="81">
        <f t="shared" si="101"/>
        <v>0</v>
      </c>
      <c r="AK57" s="81">
        <f t="shared" si="102"/>
        <v>0</v>
      </c>
      <c r="AL57" s="81">
        <f t="shared" si="103"/>
        <v>0</v>
      </c>
      <c r="AM57" s="83">
        <f t="shared" si="104"/>
        <v>0</v>
      </c>
      <c r="AN57" s="98">
        <f t="shared" si="105"/>
        <v>0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</row>
    <row r="58" spans="1:114" ht="18" customHeight="1" x14ac:dyDescent="0.2">
      <c r="A58" s="234" t="s">
        <v>108</v>
      </c>
      <c r="B58" s="235"/>
      <c r="C58" s="236"/>
      <c r="D58" s="128"/>
      <c r="E58" s="129">
        <f>SUM(E50:E54)</f>
        <v>69744</v>
      </c>
      <c r="F58" s="129">
        <f>SUM(F50:F57)</f>
        <v>37557.160000000003</v>
      </c>
      <c r="G58" s="129">
        <f t="shared" ref="G58:AL58" si="107">SUM(G50:G57)</f>
        <v>2685.14</v>
      </c>
      <c r="H58" s="129">
        <f t="shared" si="107"/>
        <v>0</v>
      </c>
      <c r="I58" s="129">
        <f t="shared" si="107"/>
        <v>0</v>
      </c>
      <c r="J58" s="129">
        <f t="shared" si="107"/>
        <v>0</v>
      </c>
      <c r="K58" s="129">
        <f t="shared" si="107"/>
        <v>0</v>
      </c>
      <c r="L58" s="129">
        <f t="shared" si="107"/>
        <v>0</v>
      </c>
      <c r="M58" s="129">
        <f t="shared" si="107"/>
        <v>5363.32</v>
      </c>
      <c r="N58" s="129">
        <f t="shared" si="107"/>
        <v>0</v>
      </c>
      <c r="O58" s="129">
        <f t="shared" si="107"/>
        <v>11535.66</v>
      </c>
      <c r="P58" s="129">
        <f t="shared" si="107"/>
        <v>0</v>
      </c>
      <c r="Q58" s="129">
        <f t="shared" si="107"/>
        <v>0</v>
      </c>
      <c r="R58" s="129">
        <f t="shared" si="107"/>
        <v>0</v>
      </c>
      <c r="S58" s="129">
        <f t="shared" si="107"/>
        <v>0</v>
      </c>
      <c r="T58" s="129">
        <f t="shared" si="107"/>
        <v>537.02</v>
      </c>
      <c r="U58" s="129">
        <f t="shared" si="107"/>
        <v>0</v>
      </c>
      <c r="V58" s="129">
        <f t="shared" si="107"/>
        <v>10726.62</v>
      </c>
      <c r="W58" s="129">
        <f t="shared" si="107"/>
        <v>0</v>
      </c>
      <c r="X58" s="129">
        <f t="shared" si="107"/>
        <v>0</v>
      </c>
      <c r="Y58" s="129">
        <f t="shared" si="107"/>
        <v>1339.08</v>
      </c>
      <c r="Z58" s="129">
        <f t="shared" si="107"/>
        <v>0</v>
      </c>
      <c r="AA58" s="129">
        <f t="shared" si="107"/>
        <v>0</v>
      </c>
      <c r="AB58" s="129">
        <f t="shared" si="107"/>
        <v>0</v>
      </c>
      <c r="AC58" s="129">
        <f t="shared" si="107"/>
        <v>0</v>
      </c>
      <c r="AD58" s="129">
        <f t="shared" si="107"/>
        <v>0</v>
      </c>
      <c r="AE58" s="129">
        <f t="shared" si="107"/>
        <v>0</v>
      </c>
      <c r="AF58" s="129">
        <f t="shared" si="107"/>
        <v>0</v>
      </c>
      <c r="AG58" s="129">
        <f t="shared" si="107"/>
        <v>0</v>
      </c>
      <c r="AH58" s="129">
        <f t="shared" si="107"/>
        <v>0</v>
      </c>
      <c r="AI58" s="129">
        <f t="shared" si="107"/>
        <v>0</v>
      </c>
      <c r="AJ58" s="129">
        <f t="shared" si="107"/>
        <v>0</v>
      </c>
      <c r="AK58" s="129">
        <f t="shared" si="107"/>
        <v>0</v>
      </c>
      <c r="AL58" s="129">
        <f t="shared" si="107"/>
        <v>0</v>
      </c>
      <c r="AM58" s="130">
        <f>SUM(AM50:AM57)</f>
        <v>69744</v>
      </c>
      <c r="AN58" s="98">
        <f t="shared" si="105"/>
        <v>0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</row>
    <row r="59" spans="1:114" s="123" customFormat="1" ht="8.4499999999999993" customHeight="1" x14ac:dyDescent="0.2">
      <c r="A59" s="131"/>
      <c r="B59" s="131"/>
      <c r="C59" s="131"/>
      <c r="D59" s="131"/>
      <c r="E59" s="132"/>
      <c r="F59" s="132"/>
      <c r="G59" s="132"/>
      <c r="H59" s="132"/>
      <c r="I59" s="132"/>
      <c r="J59" s="132"/>
      <c r="K59" s="117"/>
      <c r="L59" s="117"/>
      <c r="M59" s="116"/>
      <c r="N59" s="117"/>
      <c r="O59" s="118"/>
      <c r="P59" s="132"/>
      <c r="Q59" s="132"/>
      <c r="R59" s="132"/>
      <c r="S59" s="116"/>
      <c r="T59" s="116"/>
      <c r="U59" s="132"/>
      <c r="V59" s="132"/>
      <c r="W59" s="117"/>
      <c r="X59" s="117"/>
      <c r="Y59" s="116"/>
      <c r="Z59" s="116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1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</row>
    <row r="60" spans="1:114" s="140" customFormat="1" ht="19.899999999999999" customHeight="1" x14ac:dyDescent="0.2">
      <c r="A60" s="133" t="s">
        <v>103</v>
      </c>
      <c r="B60" s="134"/>
      <c r="C60" s="135"/>
      <c r="D60" s="135"/>
      <c r="E60" s="136">
        <f t="shared" ref="E60:AL60" si="108">E58+E47</f>
        <v>183211</v>
      </c>
      <c r="F60" s="137">
        <f t="shared" si="108"/>
        <v>79282.539999999994</v>
      </c>
      <c r="G60" s="138">
        <f t="shared" si="108"/>
        <v>5668.29</v>
      </c>
      <c r="H60" s="138">
        <f t="shared" si="108"/>
        <v>0</v>
      </c>
      <c r="I60" s="138">
        <f t="shared" si="108"/>
        <v>0</v>
      </c>
      <c r="J60" s="138">
        <f t="shared" si="108"/>
        <v>797</v>
      </c>
      <c r="K60" s="138">
        <f t="shared" si="108"/>
        <v>0</v>
      </c>
      <c r="L60" s="138">
        <f t="shared" si="108"/>
        <v>0</v>
      </c>
      <c r="M60" s="138">
        <f t="shared" si="108"/>
        <v>11321.87</v>
      </c>
      <c r="N60" s="138">
        <f t="shared" si="108"/>
        <v>0</v>
      </c>
      <c r="O60" s="138">
        <f t="shared" si="108"/>
        <v>24351.59</v>
      </c>
      <c r="P60" s="138">
        <f t="shared" si="108"/>
        <v>0</v>
      </c>
      <c r="Q60" s="138">
        <f t="shared" si="108"/>
        <v>0</v>
      </c>
      <c r="R60" s="138">
        <f t="shared" si="108"/>
        <v>0</v>
      </c>
      <c r="S60" s="138">
        <f t="shared" si="108"/>
        <v>17248.21</v>
      </c>
      <c r="T60" s="138">
        <f t="shared" si="108"/>
        <v>7382.68</v>
      </c>
      <c r="U60" s="138">
        <f t="shared" si="108"/>
        <v>2088.3000000000002</v>
      </c>
      <c r="V60" s="138">
        <f t="shared" si="108"/>
        <v>22643.73</v>
      </c>
      <c r="W60" s="138">
        <f t="shared" si="108"/>
        <v>0</v>
      </c>
      <c r="X60" s="138">
        <f t="shared" si="108"/>
        <v>0</v>
      </c>
      <c r="Y60" s="138">
        <f t="shared" si="108"/>
        <v>2826.79</v>
      </c>
      <c r="Z60" s="138">
        <f t="shared" si="108"/>
        <v>0</v>
      </c>
      <c r="AA60" s="138">
        <f t="shared" si="108"/>
        <v>0</v>
      </c>
      <c r="AB60" s="138">
        <f t="shared" si="108"/>
        <v>0</v>
      </c>
      <c r="AC60" s="138">
        <f t="shared" si="108"/>
        <v>0</v>
      </c>
      <c r="AD60" s="138">
        <f t="shared" si="108"/>
        <v>0</v>
      </c>
      <c r="AE60" s="138">
        <f t="shared" si="108"/>
        <v>0</v>
      </c>
      <c r="AF60" s="138">
        <f t="shared" si="108"/>
        <v>0</v>
      </c>
      <c r="AG60" s="138">
        <f t="shared" si="108"/>
        <v>0</v>
      </c>
      <c r="AH60" s="138">
        <f t="shared" si="108"/>
        <v>9600</v>
      </c>
      <c r="AI60" s="138">
        <f t="shared" si="108"/>
        <v>0</v>
      </c>
      <c r="AJ60" s="138">
        <f t="shared" si="108"/>
        <v>0</v>
      </c>
      <c r="AK60" s="138">
        <f t="shared" si="108"/>
        <v>0</v>
      </c>
      <c r="AL60" s="138">
        <f t="shared" si="108"/>
        <v>0</v>
      </c>
      <c r="AM60" s="139">
        <f>AM58+AM47</f>
        <v>183211</v>
      </c>
      <c r="AN60" s="98">
        <f>E60-AM60</f>
        <v>0</v>
      </c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</row>
    <row r="61" spans="1:114" s="85" customFormat="1" ht="19.899999999999999" customHeight="1" x14ac:dyDescent="0.2">
      <c r="A61" s="141" t="s">
        <v>104</v>
      </c>
      <c r="B61" s="142"/>
      <c r="C61" s="143"/>
      <c r="D61" s="143"/>
      <c r="E61" s="144">
        <v>172143</v>
      </c>
      <c r="F61" s="145">
        <v>61137.88</v>
      </c>
      <c r="G61" s="146">
        <v>4370.9799999999996</v>
      </c>
      <c r="H61" s="146">
        <v>0</v>
      </c>
      <c r="I61" s="146"/>
      <c r="J61" s="146">
        <v>771</v>
      </c>
      <c r="K61" s="147"/>
      <c r="L61" s="147"/>
      <c r="M61" s="146">
        <v>8730.7900000000009</v>
      </c>
      <c r="N61" s="147"/>
      <c r="O61" s="147">
        <v>17025.599999999999</v>
      </c>
      <c r="P61" s="146">
        <v>0</v>
      </c>
      <c r="Q61" s="146">
        <v>0</v>
      </c>
      <c r="R61" s="146">
        <v>0</v>
      </c>
      <c r="S61" s="146">
        <v>16846.36</v>
      </c>
      <c r="T61" s="146">
        <v>37630.959999999999</v>
      </c>
      <c r="U61" s="146">
        <v>2826.78</v>
      </c>
      <c r="V61" s="146">
        <v>17472.75</v>
      </c>
      <c r="W61" s="147"/>
      <c r="X61" s="147"/>
      <c r="Y61" s="146">
        <v>2179.9</v>
      </c>
      <c r="Z61" s="146"/>
      <c r="AA61" s="146"/>
      <c r="AB61" s="146"/>
      <c r="AC61" s="146"/>
      <c r="AD61" s="146"/>
      <c r="AE61" s="146"/>
      <c r="AF61" s="146"/>
      <c r="AG61" s="146"/>
      <c r="AH61" s="146">
        <v>2700</v>
      </c>
      <c r="AI61" s="146">
        <v>450</v>
      </c>
      <c r="AJ61" s="146"/>
      <c r="AK61" s="146"/>
      <c r="AL61" s="146"/>
      <c r="AM61" s="148">
        <f>SUM(F61:AL61)</f>
        <v>172143</v>
      </c>
      <c r="AN61" s="84">
        <f>E61-AM61</f>
        <v>0</v>
      </c>
    </row>
    <row r="62" spans="1:114" s="36" customFormat="1" ht="19.899999999999999" customHeight="1" x14ac:dyDescent="0.2">
      <c r="A62" s="149" t="s">
        <v>88</v>
      </c>
      <c r="B62" s="150"/>
      <c r="C62" s="149"/>
      <c r="D62" s="149"/>
      <c r="E62" s="151">
        <f>E60-E61</f>
        <v>11068</v>
      </c>
      <c r="F62" s="152">
        <f t="shared" ref="F62:AL62" si="109">F60-F61</f>
        <v>18144.66</v>
      </c>
      <c r="G62" s="153">
        <f t="shared" si="109"/>
        <v>1297.31</v>
      </c>
      <c r="H62" s="153">
        <f t="shared" si="109"/>
        <v>0</v>
      </c>
      <c r="I62" s="153">
        <f t="shared" si="109"/>
        <v>0</v>
      </c>
      <c r="J62" s="153">
        <f t="shared" si="109"/>
        <v>26</v>
      </c>
      <c r="K62" s="153">
        <f t="shared" si="109"/>
        <v>0</v>
      </c>
      <c r="L62" s="153">
        <f t="shared" si="109"/>
        <v>0</v>
      </c>
      <c r="M62" s="153">
        <f t="shared" si="109"/>
        <v>2591.08</v>
      </c>
      <c r="N62" s="153">
        <f t="shared" si="109"/>
        <v>0</v>
      </c>
      <c r="O62" s="153">
        <f t="shared" si="109"/>
        <v>7325.99</v>
      </c>
      <c r="P62" s="153">
        <f t="shared" si="109"/>
        <v>0</v>
      </c>
      <c r="Q62" s="153">
        <f t="shared" si="109"/>
        <v>0</v>
      </c>
      <c r="R62" s="153">
        <f t="shared" si="109"/>
        <v>0</v>
      </c>
      <c r="S62" s="153">
        <f t="shared" si="109"/>
        <v>401.85</v>
      </c>
      <c r="T62" s="153">
        <f t="shared" si="109"/>
        <v>-30248.28</v>
      </c>
      <c r="U62" s="153">
        <f t="shared" si="109"/>
        <v>-738.48</v>
      </c>
      <c r="V62" s="153">
        <f t="shared" si="109"/>
        <v>5170.9799999999996</v>
      </c>
      <c r="W62" s="153">
        <f t="shared" si="109"/>
        <v>0</v>
      </c>
      <c r="X62" s="153">
        <f t="shared" si="109"/>
        <v>0</v>
      </c>
      <c r="Y62" s="153">
        <f t="shared" si="109"/>
        <v>646.89</v>
      </c>
      <c r="Z62" s="153">
        <f t="shared" si="109"/>
        <v>0</v>
      </c>
      <c r="AA62" s="153">
        <f t="shared" si="109"/>
        <v>0</v>
      </c>
      <c r="AB62" s="153">
        <f t="shared" si="109"/>
        <v>0</v>
      </c>
      <c r="AC62" s="153">
        <f t="shared" si="109"/>
        <v>0</v>
      </c>
      <c r="AD62" s="153">
        <f t="shared" si="109"/>
        <v>0</v>
      </c>
      <c r="AE62" s="153">
        <f t="shared" si="109"/>
        <v>0</v>
      </c>
      <c r="AF62" s="153">
        <f t="shared" si="109"/>
        <v>0</v>
      </c>
      <c r="AG62" s="153">
        <f t="shared" si="109"/>
        <v>0</v>
      </c>
      <c r="AH62" s="153">
        <f t="shared" si="109"/>
        <v>6900</v>
      </c>
      <c r="AI62" s="153">
        <f t="shared" si="109"/>
        <v>-450</v>
      </c>
      <c r="AJ62" s="153">
        <f t="shared" si="109"/>
        <v>0</v>
      </c>
      <c r="AK62" s="153">
        <f t="shared" si="109"/>
        <v>0</v>
      </c>
      <c r="AL62" s="153">
        <f t="shared" si="109"/>
        <v>0</v>
      </c>
      <c r="AM62" s="154">
        <f>AM60-AM61</f>
        <v>11068</v>
      </c>
      <c r="AN62" s="98">
        <f>E62-AM62</f>
        <v>0</v>
      </c>
    </row>
    <row r="63" spans="1:114" ht="12" customHeight="1" x14ac:dyDescent="0.2">
      <c r="A63" s="155"/>
      <c r="B63" s="156"/>
      <c r="C63" s="155"/>
      <c r="D63" s="157"/>
      <c r="E63" s="39"/>
      <c r="F63" s="36"/>
      <c r="G63" s="36"/>
      <c r="H63" s="36"/>
      <c r="I63" s="36"/>
      <c r="J63" s="36"/>
      <c r="K63" s="36"/>
      <c r="L63" s="36"/>
      <c r="M63" s="42"/>
      <c r="N63" s="36"/>
      <c r="O63" s="36"/>
      <c r="P63" s="36"/>
      <c r="Q63" s="36"/>
      <c r="R63" s="36"/>
      <c r="S63" s="42"/>
      <c r="T63" s="42"/>
      <c r="U63" s="36"/>
      <c r="V63" s="38"/>
      <c r="W63" s="36"/>
      <c r="X63" s="36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17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</row>
    <row r="64" spans="1:114" s="36" customFormat="1" ht="13.5" thickBot="1" x14ac:dyDescent="0.25">
      <c r="A64" s="158"/>
      <c r="B64" s="156"/>
      <c r="E64" s="243"/>
      <c r="F64" s="243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60"/>
    </row>
    <row r="65" spans="1:122" ht="16.5" customHeight="1" thickBot="1" x14ac:dyDescent="0.25">
      <c r="A65" s="161" t="s">
        <v>105</v>
      </c>
      <c r="B65" s="162" t="s">
        <v>111</v>
      </c>
      <c r="C65" s="163">
        <v>6720</v>
      </c>
      <c r="D65" s="164"/>
      <c r="E65" s="164"/>
      <c r="F65" s="164"/>
      <c r="G65" s="164"/>
      <c r="H65" s="164"/>
      <c r="I65" s="164"/>
      <c r="J65" s="164"/>
      <c r="K65" s="165" t="s">
        <v>132</v>
      </c>
      <c r="L65" s="166">
        <v>0</v>
      </c>
      <c r="M65" s="164"/>
      <c r="N65" s="159"/>
      <c r="O65" s="164"/>
      <c r="P65" s="167" t="s">
        <v>106</v>
      </c>
      <c r="Q65" s="167"/>
      <c r="R65" s="167"/>
      <c r="S65" s="164"/>
      <c r="T65" s="164"/>
      <c r="U65" s="164"/>
      <c r="V65" s="167"/>
      <c r="W65" s="167" t="s">
        <v>129</v>
      </c>
      <c r="X65" s="36"/>
      <c r="Y65" s="41"/>
      <c r="Z65" s="42"/>
      <c r="AA65" s="36"/>
      <c r="AB65" s="167"/>
      <c r="AC65" s="36"/>
      <c r="AD65" s="36"/>
      <c r="AE65" s="41"/>
      <c r="AF65" s="41"/>
      <c r="AG65" s="41"/>
      <c r="AH65" s="41"/>
      <c r="AI65" s="41"/>
      <c r="AJ65" s="41"/>
      <c r="AK65" s="41"/>
      <c r="AL65" s="42"/>
      <c r="AM65" s="17"/>
      <c r="AN65" s="42"/>
      <c r="AO65" s="42"/>
      <c r="AP65" s="42"/>
      <c r="AQ65" s="42"/>
      <c r="AR65" s="42"/>
      <c r="AS65" s="42"/>
      <c r="AT65" s="42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</row>
    <row r="66" spans="1:122" ht="38.25" x14ac:dyDescent="0.2">
      <c r="A66" s="168" t="s">
        <v>77</v>
      </c>
      <c r="B66" s="169" t="s">
        <v>83</v>
      </c>
      <c r="C66" s="170" t="s">
        <v>14</v>
      </c>
      <c r="D66" s="171" t="s">
        <v>15</v>
      </c>
      <c r="E66" s="172" t="s">
        <v>3</v>
      </c>
      <c r="F66" s="172" t="s">
        <v>16</v>
      </c>
      <c r="G66" s="173" t="s">
        <v>17</v>
      </c>
      <c r="H66" s="173" t="s">
        <v>18</v>
      </c>
      <c r="I66" s="173" t="s">
        <v>18</v>
      </c>
      <c r="J66" s="174" t="s">
        <v>81</v>
      </c>
      <c r="K66" s="175" t="s">
        <v>82</v>
      </c>
      <c r="L66" s="176" t="s">
        <v>131</v>
      </c>
      <c r="M66" s="176" t="s">
        <v>130</v>
      </c>
      <c r="N66" s="159"/>
      <c r="O66" s="164"/>
      <c r="P66" s="40"/>
      <c r="Q66" s="177" t="s">
        <v>101</v>
      </c>
      <c r="R66" s="178"/>
      <c r="S66" s="179"/>
      <c r="T66" s="180"/>
      <c r="U66" s="179"/>
      <c r="V66" s="180"/>
      <c r="W66" s="181"/>
      <c r="X66" s="177" t="s">
        <v>101</v>
      </c>
      <c r="Y66" s="179"/>
      <c r="Z66" s="180"/>
      <c r="AA66" s="179"/>
      <c r="AB66" s="180"/>
      <c r="AC66" s="181"/>
      <c r="AD66" s="36"/>
      <c r="AE66" s="36"/>
      <c r="AF66" s="36"/>
      <c r="AG66" s="36"/>
      <c r="AH66" s="36"/>
      <c r="AI66" s="36"/>
      <c r="AJ66" s="36"/>
      <c r="AK66" s="36"/>
      <c r="AL66" s="36"/>
      <c r="AM66" s="17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</row>
    <row r="67" spans="1:122" ht="12.75" x14ac:dyDescent="0.2">
      <c r="A67" s="182" t="s">
        <v>63</v>
      </c>
      <c r="B67" s="183" t="s">
        <v>160</v>
      </c>
      <c r="C67" s="184">
        <f>$C$65*F67</f>
        <v>3619</v>
      </c>
      <c r="D67" s="185">
        <f>C67/$C$100</f>
        <v>0.53849999999999998</v>
      </c>
      <c r="E67" s="186">
        <v>7</v>
      </c>
      <c r="F67" s="187">
        <f>E67/$E$100</f>
        <v>0.53849999999999998</v>
      </c>
      <c r="G67" s="188">
        <v>7</v>
      </c>
      <c r="H67" s="189">
        <f>G67/$G$100</f>
        <v>0.53849999999999998</v>
      </c>
      <c r="I67" s="189">
        <f t="shared" ref="H67:I95" si="110">G67/$G$100</f>
        <v>0.53849999999999998</v>
      </c>
      <c r="J67" s="190">
        <v>0</v>
      </c>
      <c r="K67" s="191" t="e">
        <f>J67/J100</f>
        <v>#DIV/0!</v>
      </c>
      <c r="L67" s="192"/>
      <c r="M67" s="193">
        <f>F60</f>
        <v>79282.539999999994</v>
      </c>
      <c r="N67" s="159"/>
      <c r="O67" s="164"/>
      <c r="P67" s="40"/>
      <c r="Q67" s="194" t="s">
        <v>180</v>
      </c>
      <c r="R67" s="195"/>
      <c r="S67" s="196"/>
      <c r="T67" s="197"/>
      <c r="U67" s="196"/>
      <c r="V67" s="197"/>
      <c r="W67" s="198"/>
      <c r="X67" s="199"/>
      <c r="Y67" s="196"/>
      <c r="Z67" s="197"/>
      <c r="AA67" s="196"/>
      <c r="AB67" s="197"/>
      <c r="AC67" s="198"/>
      <c r="AD67" s="36"/>
      <c r="AE67" s="36"/>
      <c r="AF67" s="36"/>
      <c r="AG67" s="36"/>
      <c r="AH67" s="36"/>
      <c r="AI67" s="36"/>
      <c r="AJ67" s="36"/>
      <c r="AK67" s="36"/>
      <c r="AL67" s="36"/>
      <c r="AM67" s="17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</row>
    <row r="68" spans="1:122" ht="12.75" x14ac:dyDescent="0.2">
      <c r="A68" s="182" t="s">
        <v>64</v>
      </c>
      <c r="B68" s="183" t="s">
        <v>161</v>
      </c>
      <c r="C68" s="184">
        <f t="shared" ref="C68:C94" si="111">$C$65*F68</f>
        <v>259</v>
      </c>
      <c r="D68" s="185">
        <f t="shared" ref="D68:D99" si="112">C68/$C$100</f>
        <v>3.85E-2</v>
      </c>
      <c r="E68" s="186">
        <v>0.5</v>
      </c>
      <c r="F68" s="187">
        <f t="shared" ref="F68:F99" si="113">E68/$E$100</f>
        <v>3.85E-2</v>
      </c>
      <c r="G68" s="188">
        <v>0.5</v>
      </c>
      <c r="H68" s="189">
        <f t="shared" ref="H68:H94" si="114">G68/$G$100</f>
        <v>3.85E-2</v>
      </c>
      <c r="I68" s="189">
        <f t="shared" si="110"/>
        <v>3.85E-2</v>
      </c>
      <c r="J68" s="190">
        <v>0</v>
      </c>
      <c r="K68" s="191" t="e">
        <f>J68/J100</f>
        <v>#DIV/0!</v>
      </c>
      <c r="L68" s="192"/>
      <c r="M68" s="193">
        <f>G60</f>
        <v>5668.29</v>
      </c>
      <c r="N68" s="159"/>
      <c r="O68" s="164"/>
      <c r="P68" s="40"/>
      <c r="Q68" s="237" t="s">
        <v>210</v>
      </c>
      <c r="R68" s="238"/>
      <c r="S68" s="238"/>
      <c r="T68" s="197"/>
      <c r="U68" s="196"/>
      <c r="V68" s="197"/>
      <c r="W68" s="198"/>
      <c r="X68" s="199"/>
      <c r="Y68" s="196"/>
      <c r="Z68" s="197"/>
      <c r="AA68" s="196"/>
      <c r="AB68" s="197"/>
      <c r="AC68" s="198"/>
      <c r="AD68" s="36"/>
      <c r="AE68" s="36"/>
      <c r="AF68" s="36"/>
      <c r="AG68" s="36"/>
      <c r="AH68" s="36"/>
      <c r="AI68" s="36"/>
      <c r="AJ68" s="36"/>
      <c r="AK68" s="36"/>
      <c r="AL68" s="36"/>
      <c r="AM68" s="17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</row>
    <row r="69" spans="1:122" ht="12.75" hidden="1" x14ac:dyDescent="0.2">
      <c r="A69" s="182" t="s">
        <v>64</v>
      </c>
      <c r="B69" s="183" t="s">
        <v>171</v>
      </c>
      <c r="C69" s="184">
        <f t="shared" si="111"/>
        <v>0</v>
      </c>
      <c r="D69" s="185">
        <f t="shared" si="112"/>
        <v>0</v>
      </c>
      <c r="E69" s="186">
        <v>0</v>
      </c>
      <c r="F69" s="187">
        <f t="shared" si="113"/>
        <v>0</v>
      </c>
      <c r="G69" s="188">
        <v>0</v>
      </c>
      <c r="H69" s="189">
        <f t="shared" si="114"/>
        <v>0</v>
      </c>
      <c r="I69" s="189">
        <f t="shared" si="110"/>
        <v>0</v>
      </c>
      <c r="J69" s="190">
        <v>0</v>
      </c>
      <c r="K69" s="191" t="e">
        <f>J69/J101</f>
        <v>#DIV/0!</v>
      </c>
      <c r="L69" s="192"/>
      <c r="M69" s="193">
        <f>G61</f>
        <v>4370.9799999999996</v>
      </c>
      <c r="N69" s="159"/>
      <c r="O69" s="164"/>
      <c r="P69" s="40"/>
      <c r="Q69" s="199"/>
      <c r="R69" s="197"/>
      <c r="S69" s="196"/>
      <c r="T69" s="197"/>
      <c r="U69" s="196"/>
      <c r="V69" s="197"/>
      <c r="W69" s="198"/>
      <c r="X69" s="199"/>
      <c r="Y69" s="196"/>
      <c r="Z69" s="197"/>
      <c r="AA69" s="196"/>
      <c r="AB69" s="197"/>
      <c r="AC69" s="198"/>
      <c r="AD69" s="36"/>
      <c r="AE69" s="36"/>
      <c r="AF69" s="36"/>
      <c r="AG69" s="36"/>
      <c r="AH69" s="36"/>
      <c r="AI69" s="36"/>
      <c r="AJ69" s="36"/>
      <c r="AK69" s="36"/>
      <c r="AL69" s="36"/>
      <c r="AM69" s="17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</row>
    <row r="70" spans="1:122" ht="25.5" hidden="1" x14ac:dyDescent="0.2">
      <c r="A70" s="182" t="s">
        <v>66</v>
      </c>
      <c r="B70" s="183" t="s">
        <v>118</v>
      </c>
      <c r="C70" s="184">
        <f t="shared" si="111"/>
        <v>0</v>
      </c>
      <c r="D70" s="185">
        <f t="shared" si="112"/>
        <v>0</v>
      </c>
      <c r="E70" s="186">
        <v>0</v>
      </c>
      <c r="F70" s="187">
        <f t="shared" si="113"/>
        <v>0</v>
      </c>
      <c r="G70" s="188">
        <v>0</v>
      </c>
      <c r="H70" s="189">
        <f t="shared" si="114"/>
        <v>0</v>
      </c>
      <c r="I70" s="189">
        <f t="shared" si="110"/>
        <v>0</v>
      </c>
      <c r="J70" s="190">
        <v>0</v>
      </c>
      <c r="K70" s="191" t="e">
        <f>J70/J100</f>
        <v>#DIV/0!</v>
      </c>
      <c r="L70" s="192"/>
      <c r="M70" s="193">
        <f>I60</f>
        <v>0</v>
      </c>
      <c r="N70" s="159"/>
      <c r="O70" s="164"/>
      <c r="P70" s="40"/>
      <c r="Q70" s="199"/>
      <c r="R70" s="197"/>
      <c r="S70" s="196"/>
      <c r="T70" s="197"/>
      <c r="U70" s="196"/>
      <c r="V70" s="197"/>
      <c r="W70" s="198"/>
      <c r="X70" s="199"/>
      <c r="Y70" s="196"/>
      <c r="Z70" s="197"/>
      <c r="AA70" s="196"/>
      <c r="AB70" s="197"/>
      <c r="AC70" s="198"/>
      <c r="AD70" s="36"/>
      <c r="AE70" s="36"/>
      <c r="AF70" s="36"/>
      <c r="AG70" s="36"/>
      <c r="AH70" s="36"/>
      <c r="AI70" s="36"/>
      <c r="AJ70" s="36"/>
      <c r="AK70" s="36"/>
      <c r="AL70" s="36"/>
      <c r="AM70" s="17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</row>
    <row r="71" spans="1:122" ht="25.5" x14ac:dyDescent="0.2">
      <c r="A71" s="182" t="s">
        <v>69</v>
      </c>
      <c r="B71" s="183" t="s">
        <v>162</v>
      </c>
      <c r="C71" s="184">
        <f t="shared" si="111"/>
        <v>0</v>
      </c>
      <c r="D71" s="185">
        <f t="shared" si="112"/>
        <v>0</v>
      </c>
      <c r="E71" s="186">
        <v>0</v>
      </c>
      <c r="F71" s="187">
        <f t="shared" si="113"/>
        <v>0</v>
      </c>
      <c r="G71" s="188">
        <v>0</v>
      </c>
      <c r="H71" s="189">
        <f>G71/$G$100</f>
        <v>0</v>
      </c>
      <c r="I71" s="189">
        <f t="shared" si="110"/>
        <v>0</v>
      </c>
      <c r="J71" s="190">
        <v>0</v>
      </c>
      <c r="K71" s="191" t="e">
        <f>J71/J100</f>
        <v>#DIV/0!</v>
      </c>
      <c r="L71" s="192">
        <f>1240000999+($L$65*1000)</f>
        <v>1240000999</v>
      </c>
      <c r="M71" s="193">
        <f>J60</f>
        <v>797</v>
      </c>
      <c r="N71" s="159"/>
      <c r="O71" s="164"/>
      <c r="P71" s="40"/>
      <c r="Q71" s="237" t="s">
        <v>212</v>
      </c>
      <c r="R71" s="238"/>
      <c r="S71" s="238"/>
      <c r="T71" s="197"/>
      <c r="U71" s="196"/>
      <c r="V71" s="197"/>
      <c r="W71" s="198"/>
      <c r="X71" s="199"/>
      <c r="Y71" s="196"/>
      <c r="Z71" s="197"/>
      <c r="AA71" s="196"/>
      <c r="AB71" s="197"/>
      <c r="AC71" s="198"/>
      <c r="AD71" s="36"/>
      <c r="AE71" s="36"/>
      <c r="AF71" s="36"/>
      <c r="AG71" s="36"/>
      <c r="AH71" s="36"/>
      <c r="AI71" s="36"/>
      <c r="AJ71" s="36"/>
      <c r="AK71" s="36"/>
      <c r="AL71" s="36"/>
      <c r="AM71" s="17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</row>
    <row r="72" spans="1:122" ht="25.5" hidden="1" x14ac:dyDescent="0.2">
      <c r="A72" s="182" t="s">
        <v>70</v>
      </c>
      <c r="B72" s="183" t="s">
        <v>57</v>
      </c>
      <c r="C72" s="184">
        <f t="shared" si="111"/>
        <v>0</v>
      </c>
      <c r="D72" s="185">
        <f t="shared" si="112"/>
        <v>0</v>
      </c>
      <c r="E72" s="186">
        <v>0</v>
      </c>
      <c r="F72" s="187">
        <f t="shared" si="113"/>
        <v>0</v>
      </c>
      <c r="G72" s="188">
        <v>0</v>
      </c>
      <c r="H72" s="189">
        <f t="shared" ref="H72:H74" si="115">G72/$G$100</f>
        <v>0</v>
      </c>
      <c r="I72" s="189">
        <f t="shared" si="110"/>
        <v>0</v>
      </c>
      <c r="J72" s="190">
        <v>0</v>
      </c>
      <c r="K72" s="191" t="e">
        <f>J72/J100</f>
        <v>#DIV/0!</v>
      </c>
      <c r="L72" s="192"/>
      <c r="M72" s="193">
        <f>K60</f>
        <v>0</v>
      </c>
      <c r="N72" s="159"/>
      <c r="O72" s="164"/>
      <c r="P72" s="40"/>
      <c r="Q72" s="199"/>
      <c r="R72" s="197"/>
      <c r="S72" s="196"/>
      <c r="T72" s="197"/>
      <c r="U72" s="196"/>
      <c r="V72" s="197"/>
      <c r="W72" s="198"/>
      <c r="X72" s="199"/>
      <c r="Y72" s="196"/>
      <c r="Z72" s="197"/>
      <c r="AA72" s="196"/>
      <c r="AB72" s="197"/>
      <c r="AC72" s="198"/>
      <c r="AD72" s="36"/>
      <c r="AE72" s="36"/>
      <c r="AF72" s="36"/>
      <c r="AG72" s="36"/>
      <c r="AH72" s="36"/>
      <c r="AI72" s="36"/>
      <c r="AJ72" s="36"/>
      <c r="AK72" s="36"/>
      <c r="AL72" s="36"/>
      <c r="AM72" s="17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</row>
    <row r="73" spans="1:122" ht="12.75" hidden="1" x14ac:dyDescent="0.2">
      <c r="A73" s="182" t="s">
        <v>74</v>
      </c>
      <c r="B73" s="183" t="s">
        <v>7</v>
      </c>
      <c r="C73" s="184">
        <f t="shared" si="111"/>
        <v>0</v>
      </c>
      <c r="D73" s="185">
        <f t="shared" si="112"/>
        <v>0</v>
      </c>
      <c r="E73" s="186">
        <v>0</v>
      </c>
      <c r="F73" s="187">
        <f t="shared" si="113"/>
        <v>0</v>
      </c>
      <c r="G73" s="188">
        <v>0</v>
      </c>
      <c r="H73" s="189">
        <f t="shared" si="115"/>
        <v>0</v>
      </c>
      <c r="I73" s="189">
        <f t="shared" si="110"/>
        <v>0</v>
      </c>
      <c r="J73" s="190">
        <v>0</v>
      </c>
      <c r="K73" s="191" t="e">
        <f>J73/J100</f>
        <v>#DIV/0!</v>
      </c>
      <c r="L73" s="192"/>
      <c r="M73" s="193">
        <f>L60</f>
        <v>0</v>
      </c>
      <c r="N73" s="159"/>
      <c r="O73" s="164"/>
      <c r="P73" s="40"/>
      <c r="Q73" s="199"/>
      <c r="R73" s="197"/>
      <c r="S73" s="196"/>
      <c r="T73" s="197"/>
      <c r="U73" s="196"/>
      <c r="V73" s="197"/>
      <c r="W73" s="198"/>
      <c r="X73" s="199"/>
      <c r="Y73" s="196"/>
      <c r="Z73" s="197"/>
      <c r="AA73" s="196"/>
      <c r="AB73" s="197"/>
      <c r="AC73" s="198"/>
      <c r="AD73" s="36"/>
      <c r="AE73" s="36"/>
      <c r="AF73" s="36"/>
      <c r="AG73" s="36"/>
      <c r="AH73" s="36"/>
      <c r="AI73" s="36"/>
      <c r="AJ73" s="36"/>
      <c r="AK73" s="36"/>
      <c r="AL73" s="36"/>
      <c r="AM73" s="17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</row>
    <row r="74" spans="1:122" ht="25.5" customHeight="1" x14ac:dyDescent="0.2">
      <c r="A74" s="182" t="s">
        <v>61</v>
      </c>
      <c r="B74" s="183" t="s">
        <v>163</v>
      </c>
      <c r="C74" s="184">
        <f t="shared" si="111"/>
        <v>517</v>
      </c>
      <c r="D74" s="185">
        <f t="shared" si="112"/>
        <v>7.6899999999999996E-2</v>
      </c>
      <c r="E74" s="186">
        <v>1</v>
      </c>
      <c r="F74" s="187">
        <f t="shared" si="113"/>
        <v>7.6899999999999996E-2</v>
      </c>
      <c r="G74" s="188">
        <v>1</v>
      </c>
      <c r="H74" s="189">
        <f t="shared" si="115"/>
        <v>7.6899999999999996E-2</v>
      </c>
      <c r="I74" s="189">
        <f t="shared" si="110"/>
        <v>7.6899999999999996E-2</v>
      </c>
      <c r="J74" s="190">
        <v>0</v>
      </c>
      <c r="K74" s="191" t="e">
        <f>J74/J100</f>
        <v>#DIV/0!</v>
      </c>
      <c r="L74" s="192">
        <f>1240000999+($L$65*1000)</f>
        <v>1240000999</v>
      </c>
      <c r="M74" s="193">
        <f>M60</f>
        <v>11321.87</v>
      </c>
      <c r="N74" s="159"/>
      <c r="O74" s="164"/>
      <c r="P74" s="40"/>
      <c r="Q74" s="237" t="s">
        <v>221</v>
      </c>
      <c r="R74" s="238"/>
      <c r="S74" s="238"/>
      <c r="T74" s="197"/>
      <c r="U74" s="196"/>
      <c r="V74" s="197"/>
      <c r="W74" s="198"/>
      <c r="X74" s="199"/>
      <c r="Y74" s="196"/>
      <c r="Z74" s="197"/>
      <c r="AA74" s="196"/>
      <c r="AB74" s="197"/>
      <c r="AC74" s="198"/>
      <c r="AD74" s="36"/>
      <c r="AE74" s="36"/>
      <c r="AF74" s="36"/>
      <c r="AG74" s="36"/>
      <c r="AH74" s="36"/>
      <c r="AI74" s="36"/>
      <c r="AJ74" s="36"/>
      <c r="AK74" s="36"/>
      <c r="AL74" s="36"/>
      <c r="AM74" s="17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</row>
    <row r="75" spans="1:122" ht="12.75" hidden="1" x14ac:dyDescent="0.2">
      <c r="A75" s="182" t="s">
        <v>61</v>
      </c>
      <c r="B75" s="183" t="s">
        <v>119</v>
      </c>
      <c r="C75" s="184">
        <f t="shared" si="111"/>
        <v>0</v>
      </c>
      <c r="D75" s="185">
        <f t="shared" si="112"/>
        <v>0</v>
      </c>
      <c r="E75" s="186">
        <v>0</v>
      </c>
      <c r="F75" s="187">
        <f t="shared" si="113"/>
        <v>0</v>
      </c>
      <c r="G75" s="188">
        <v>0</v>
      </c>
      <c r="H75" s="189">
        <f t="shared" si="114"/>
        <v>0</v>
      </c>
      <c r="I75" s="189">
        <f t="shared" si="110"/>
        <v>0</v>
      </c>
      <c r="J75" s="190">
        <v>0</v>
      </c>
      <c r="K75" s="191" t="e">
        <f>J75/J100</f>
        <v>#DIV/0!</v>
      </c>
      <c r="L75" s="192">
        <f>1240000999+($L$65*1000)</f>
        <v>1240000999</v>
      </c>
      <c r="M75" s="193">
        <f>N60</f>
        <v>0</v>
      </c>
      <c r="N75" s="159"/>
      <c r="O75" s="164"/>
      <c r="P75" s="40"/>
      <c r="Q75" s="199"/>
      <c r="R75" s="197"/>
      <c r="S75" s="196"/>
      <c r="T75" s="197"/>
      <c r="U75" s="196"/>
      <c r="V75" s="197"/>
      <c r="W75" s="198"/>
      <c r="X75" s="199"/>
      <c r="Y75" s="196"/>
      <c r="Z75" s="197"/>
      <c r="AA75" s="196"/>
      <c r="AB75" s="197"/>
      <c r="AC75" s="198"/>
      <c r="AD75" s="36"/>
      <c r="AE75" s="36"/>
      <c r="AF75" s="36"/>
      <c r="AG75" s="36"/>
      <c r="AH75" s="36"/>
      <c r="AI75" s="36"/>
      <c r="AJ75" s="36"/>
      <c r="AK75" s="36"/>
      <c r="AL75" s="36"/>
      <c r="AM75" s="17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</row>
    <row r="76" spans="1:122" ht="25.5" x14ac:dyDescent="0.2">
      <c r="A76" s="182" t="s">
        <v>126</v>
      </c>
      <c r="B76" s="183" t="s">
        <v>164</v>
      </c>
      <c r="C76" s="184">
        <f t="shared" si="111"/>
        <v>1111</v>
      </c>
      <c r="D76" s="185">
        <f>C76/$C$100+0.0001</f>
        <v>0.16539999999999999</v>
      </c>
      <c r="E76" s="227">
        <v>2.15</v>
      </c>
      <c r="F76" s="187">
        <f t="shared" si="113"/>
        <v>0.16539999999999999</v>
      </c>
      <c r="G76" s="228">
        <v>2.15</v>
      </c>
      <c r="H76" s="189">
        <f t="shared" si="114"/>
        <v>0.16539999999999999</v>
      </c>
      <c r="I76" s="189">
        <f t="shared" si="110"/>
        <v>0.16539999999999999</v>
      </c>
      <c r="J76" s="190">
        <v>0</v>
      </c>
      <c r="K76" s="191" t="e">
        <f>J76/J100</f>
        <v>#DIV/0!</v>
      </c>
      <c r="L76" s="192">
        <f>1240000999+($L$65*1000)</f>
        <v>1240000999</v>
      </c>
      <c r="M76" s="193">
        <f>O60</f>
        <v>24351.59</v>
      </c>
      <c r="N76" s="159"/>
      <c r="O76" s="164"/>
      <c r="P76" s="40"/>
      <c r="Q76" s="237" t="s">
        <v>232</v>
      </c>
      <c r="R76" s="238"/>
      <c r="S76" s="238"/>
      <c r="T76" s="197"/>
      <c r="U76" s="196"/>
      <c r="V76" s="197"/>
      <c r="W76" s="198"/>
      <c r="X76" s="199"/>
      <c r="Y76" s="196"/>
      <c r="Z76" s="197"/>
      <c r="AA76" s="196"/>
      <c r="AB76" s="197"/>
      <c r="AC76" s="198"/>
      <c r="AD76" s="36"/>
      <c r="AE76" s="36"/>
      <c r="AF76" s="36"/>
      <c r="AG76" s="36"/>
      <c r="AH76" s="36"/>
      <c r="AI76" s="36"/>
      <c r="AJ76" s="36"/>
      <c r="AK76" s="36"/>
      <c r="AL76" s="36"/>
      <c r="AM76" s="17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</row>
    <row r="77" spans="1:122" ht="25.5" hidden="1" x14ac:dyDescent="0.2">
      <c r="A77" s="182" t="s">
        <v>76</v>
      </c>
      <c r="B77" s="183" t="s">
        <v>79</v>
      </c>
      <c r="C77" s="184">
        <f t="shared" si="111"/>
        <v>0</v>
      </c>
      <c r="D77" s="185">
        <f t="shared" si="112"/>
        <v>0</v>
      </c>
      <c r="E77" s="186">
        <v>0</v>
      </c>
      <c r="F77" s="187">
        <f t="shared" si="113"/>
        <v>0</v>
      </c>
      <c r="G77" s="188">
        <v>0</v>
      </c>
      <c r="H77" s="189">
        <f t="shared" si="114"/>
        <v>0</v>
      </c>
      <c r="I77" s="189">
        <f t="shared" si="110"/>
        <v>0</v>
      </c>
      <c r="J77" s="190">
        <v>0</v>
      </c>
      <c r="K77" s="191" t="e">
        <f>J77/J100</f>
        <v>#DIV/0!</v>
      </c>
      <c r="L77" s="192"/>
      <c r="M77" s="193">
        <f>P60</f>
        <v>0</v>
      </c>
      <c r="N77" s="159"/>
      <c r="O77" s="164"/>
      <c r="P77" s="40"/>
      <c r="Q77" s="199"/>
      <c r="R77" s="197"/>
      <c r="S77" s="196"/>
      <c r="T77" s="197"/>
      <c r="U77" s="196"/>
      <c r="V77" s="197"/>
      <c r="W77" s="198"/>
      <c r="X77" s="199"/>
      <c r="Y77" s="196"/>
      <c r="Z77" s="197"/>
      <c r="AA77" s="196"/>
      <c r="AB77" s="197"/>
      <c r="AC77" s="198"/>
      <c r="AD77" s="36"/>
      <c r="AE77" s="36"/>
      <c r="AF77" s="36"/>
      <c r="AG77" s="36"/>
      <c r="AH77" s="36"/>
      <c r="AI77" s="36"/>
      <c r="AJ77" s="36"/>
      <c r="AK77" s="36"/>
      <c r="AL77" s="36"/>
      <c r="AM77" s="17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</row>
    <row r="78" spans="1:122" ht="25.5" hidden="1" x14ac:dyDescent="0.2">
      <c r="A78" s="182" t="s">
        <v>68</v>
      </c>
      <c r="B78" s="183" t="s">
        <v>172</v>
      </c>
      <c r="C78" s="184">
        <f t="shared" si="111"/>
        <v>0</v>
      </c>
      <c r="D78" s="185">
        <f t="shared" si="112"/>
        <v>0</v>
      </c>
      <c r="E78" s="186">
        <v>0</v>
      </c>
      <c r="F78" s="187">
        <f t="shared" si="113"/>
        <v>0</v>
      </c>
      <c r="G78" s="188">
        <v>0</v>
      </c>
      <c r="H78" s="189">
        <f t="shared" si="114"/>
        <v>0</v>
      </c>
      <c r="I78" s="189">
        <f t="shared" si="110"/>
        <v>0</v>
      </c>
      <c r="J78" s="190">
        <v>0</v>
      </c>
      <c r="K78" s="191" t="e">
        <f>J78/J100</f>
        <v>#DIV/0!</v>
      </c>
      <c r="L78" s="192"/>
      <c r="M78" s="193">
        <f>Q60</f>
        <v>0</v>
      </c>
      <c r="N78" s="200"/>
      <c r="O78" s="201"/>
      <c r="P78" s="202"/>
      <c r="Q78" s="199"/>
      <c r="R78" s="197"/>
      <c r="S78" s="196"/>
      <c r="T78" s="197"/>
      <c r="U78" s="196"/>
      <c r="V78" s="197"/>
      <c r="W78" s="198"/>
      <c r="X78" s="199"/>
      <c r="Y78" s="196"/>
      <c r="Z78" s="197"/>
      <c r="AA78" s="196"/>
      <c r="AB78" s="197"/>
      <c r="AC78" s="198"/>
      <c r="AD78" s="36"/>
      <c r="AE78" s="36"/>
      <c r="AF78" s="36"/>
      <c r="AG78" s="36"/>
      <c r="AH78" s="36"/>
      <c r="AI78" s="36"/>
      <c r="AJ78" s="36"/>
      <c r="AK78" s="36"/>
      <c r="AL78" s="36"/>
      <c r="AM78" s="17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</row>
    <row r="79" spans="1:122" ht="25.5" hidden="1" x14ac:dyDescent="0.2">
      <c r="A79" s="182" t="s">
        <v>68</v>
      </c>
      <c r="B79" s="183" t="s">
        <v>173</v>
      </c>
      <c r="C79" s="184">
        <f t="shared" si="111"/>
        <v>0</v>
      </c>
      <c r="D79" s="185">
        <f t="shared" si="112"/>
        <v>0</v>
      </c>
      <c r="E79" s="186">
        <v>0</v>
      </c>
      <c r="F79" s="187">
        <f t="shared" si="113"/>
        <v>0</v>
      </c>
      <c r="G79" s="188">
        <v>0</v>
      </c>
      <c r="H79" s="189">
        <f t="shared" si="114"/>
        <v>0</v>
      </c>
      <c r="I79" s="189">
        <f t="shared" si="110"/>
        <v>0</v>
      </c>
      <c r="J79" s="190">
        <v>0</v>
      </c>
      <c r="K79" s="191" t="e">
        <f>J79/J101</f>
        <v>#DIV/0!</v>
      </c>
      <c r="L79" s="192"/>
      <c r="M79" s="193">
        <f>Q61</f>
        <v>0</v>
      </c>
      <c r="N79" s="200"/>
      <c r="O79" s="201"/>
      <c r="P79" s="202"/>
      <c r="Q79" s="199"/>
      <c r="R79" s="197"/>
      <c r="S79" s="196"/>
      <c r="T79" s="197"/>
      <c r="U79" s="196"/>
      <c r="V79" s="197"/>
      <c r="W79" s="198"/>
      <c r="X79" s="199"/>
      <c r="Y79" s="196"/>
      <c r="Z79" s="197"/>
      <c r="AA79" s="196"/>
      <c r="AB79" s="197"/>
      <c r="AC79" s="198"/>
      <c r="AD79" s="36"/>
      <c r="AE79" s="36"/>
      <c r="AF79" s="36"/>
      <c r="AG79" s="36"/>
      <c r="AH79" s="36"/>
      <c r="AI79" s="36"/>
      <c r="AJ79" s="36"/>
      <c r="AK79" s="36"/>
      <c r="AL79" s="36"/>
      <c r="AM79" s="17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</row>
    <row r="80" spans="1:122" ht="25.5" customHeight="1" x14ac:dyDescent="0.2">
      <c r="A80" s="182" t="s">
        <v>67</v>
      </c>
      <c r="B80" s="183" t="s">
        <v>165</v>
      </c>
      <c r="C80" s="184">
        <f t="shared" si="111"/>
        <v>0</v>
      </c>
      <c r="D80" s="185">
        <f t="shared" si="112"/>
        <v>0</v>
      </c>
      <c r="E80" s="186">
        <v>0</v>
      </c>
      <c r="F80" s="187">
        <f t="shared" si="113"/>
        <v>0</v>
      </c>
      <c r="G80" s="188">
        <v>0</v>
      </c>
      <c r="H80" s="189">
        <f t="shared" si="114"/>
        <v>0</v>
      </c>
      <c r="I80" s="189">
        <f t="shared" si="110"/>
        <v>0</v>
      </c>
      <c r="J80" s="190">
        <v>0</v>
      </c>
      <c r="K80" s="191" t="e">
        <f>J80/J100</f>
        <v>#DIV/0!</v>
      </c>
      <c r="L80" s="192">
        <f>1240000999+($L$65*1000)</f>
        <v>1240000999</v>
      </c>
      <c r="M80" s="193">
        <f>S60</f>
        <v>17248.21</v>
      </c>
      <c r="P80" s="203"/>
      <c r="Q80" s="237" t="s">
        <v>234</v>
      </c>
      <c r="R80" s="238"/>
      <c r="S80" s="238"/>
      <c r="T80" s="238"/>
      <c r="U80" s="196"/>
      <c r="V80" s="197"/>
      <c r="W80" s="198"/>
      <c r="X80" s="199"/>
      <c r="Y80" s="196"/>
      <c r="Z80" s="197"/>
      <c r="AA80" s="196"/>
      <c r="AB80" s="197"/>
      <c r="AC80" s="198"/>
      <c r="AD80" s="36"/>
      <c r="AE80" s="36"/>
      <c r="AF80" s="36"/>
      <c r="AG80" s="36"/>
      <c r="AH80" s="36"/>
      <c r="AI80" s="36"/>
      <c r="AJ80" s="36"/>
      <c r="AK80" s="36"/>
      <c r="AL80" s="36"/>
      <c r="AM80" s="17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</row>
    <row r="81" spans="1:108" ht="26.25" customHeight="1" thickBot="1" x14ac:dyDescent="0.25">
      <c r="A81" s="182" t="s">
        <v>71</v>
      </c>
      <c r="B81" s="183" t="s">
        <v>58</v>
      </c>
      <c r="C81" s="184">
        <f t="shared" si="111"/>
        <v>52</v>
      </c>
      <c r="D81" s="185">
        <f t="shared" si="112"/>
        <v>7.7000000000000002E-3</v>
      </c>
      <c r="E81" s="186">
        <v>0.1</v>
      </c>
      <c r="F81" s="187">
        <f t="shared" si="113"/>
        <v>7.7000000000000002E-3</v>
      </c>
      <c r="G81" s="188">
        <v>0.1</v>
      </c>
      <c r="H81" s="189">
        <f t="shared" si="114"/>
        <v>7.7000000000000002E-3</v>
      </c>
      <c r="I81" s="189">
        <f t="shared" si="110"/>
        <v>7.7000000000000002E-3</v>
      </c>
      <c r="J81" s="190">
        <v>0</v>
      </c>
      <c r="K81" s="191" t="e">
        <f>J81/J100</f>
        <v>#DIV/0!</v>
      </c>
      <c r="L81" s="204">
        <f>1240000999+($L$65*1000)</f>
        <v>1240000999</v>
      </c>
      <c r="M81" s="205">
        <f>T60</f>
        <v>7382.68</v>
      </c>
      <c r="P81" s="203"/>
      <c r="Q81" s="237" t="s">
        <v>238</v>
      </c>
      <c r="R81" s="238"/>
      <c r="S81" s="196"/>
      <c r="T81" s="197"/>
      <c r="U81" s="196"/>
      <c r="V81" s="197"/>
      <c r="W81" s="198"/>
      <c r="X81" s="199"/>
      <c r="Y81" s="196"/>
      <c r="Z81" s="197"/>
      <c r="AA81" s="196"/>
      <c r="AB81" s="197"/>
      <c r="AC81" s="198"/>
      <c r="AD81" s="36"/>
      <c r="AE81" s="36"/>
      <c r="AF81" s="36"/>
      <c r="AG81" s="36"/>
      <c r="AH81" s="36"/>
      <c r="AI81" s="36"/>
      <c r="AJ81" s="36"/>
      <c r="AK81" s="36"/>
      <c r="AL81" s="36"/>
      <c r="AM81" s="17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</row>
    <row r="82" spans="1:108" ht="26.25" thickBot="1" x14ac:dyDescent="0.25">
      <c r="A82" s="182" t="s">
        <v>72</v>
      </c>
      <c r="B82" s="183" t="s">
        <v>1</v>
      </c>
      <c r="C82" s="184">
        <f t="shared" si="111"/>
        <v>0</v>
      </c>
      <c r="D82" s="185">
        <f t="shared" si="112"/>
        <v>0</v>
      </c>
      <c r="E82" s="186">
        <v>0</v>
      </c>
      <c r="F82" s="187">
        <f t="shared" si="113"/>
        <v>0</v>
      </c>
      <c r="G82" s="188">
        <v>0</v>
      </c>
      <c r="H82" s="189">
        <f t="shared" si="114"/>
        <v>0</v>
      </c>
      <c r="I82" s="189">
        <f t="shared" si="110"/>
        <v>0</v>
      </c>
      <c r="J82" s="190">
        <v>0</v>
      </c>
      <c r="K82" s="191" t="e">
        <f>J82/J100</f>
        <v>#DIV/0!</v>
      </c>
      <c r="L82" s="206">
        <f>1240000999+($L$65*1000)</f>
        <v>1240000999</v>
      </c>
      <c r="M82" s="207">
        <f>U60</f>
        <v>2088.3000000000002</v>
      </c>
      <c r="P82" s="40"/>
      <c r="Q82" s="237" t="s">
        <v>244</v>
      </c>
      <c r="R82" s="238"/>
      <c r="S82" s="238"/>
      <c r="T82" s="197"/>
      <c r="U82" s="196"/>
      <c r="V82" s="197"/>
      <c r="W82" s="198"/>
      <c r="X82" s="199"/>
      <c r="Y82" s="196"/>
      <c r="Z82" s="197"/>
      <c r="AA82" s="196"/>
      <c r="AB82" s="197"/>
      <c r="AC82" s="198"/>
      <c r="AD82" s="36"/>
      <c r="AE82" s="36"/>
      <c r="AF82" s="36"/>
      <c r="AG82" s="36"/>
      <c r="AH82" s="36"/>
      <c r="AI82" s="36"/>
      <c r="AJ82" s="36"/>
      <c r="AK82" s="36"/>
      <c r="AL82" s="36"/>
      <c r="AM82" s="17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</row>
    <row r="83" spans="1:108" ht="26.25" thickBot="1" x14ac:dyDescent="0.25">
      <c r="A83" s="182" t="s">
        <v>65</v>
      </c>
      <c r="B83" s="183" t="s">
        <v>80</v>
      </c>
      <c r="C83" s="184">
        <f t="shared" si="111"/>
        <v>1034</v>
      </c>
      <c r="D83" s="185">
        <f t="shared" si="112"/>
        <v>0.15379999999999999</v>
      </c>
      <c r="E83" s="186">
        <v>2</v>
      </c>
      <c r="F83" s="187">
        <f t="shared" si="113"/>
        <v>0.15379999999999999</v>
      </c>
      <c r="G83" s="188">
        <v>2</v>
      </c>
      <c r="H83" s="189">
        <f t="shared" si="114"/>
        <v>0.15379999999999999</v>
      </c>
      <c r="I83" s="189">
        <f t="shared" si="110"/>
        <v>0.15379999999999999</v>
      </c>
      <c r="J83" s="190">
        <v>0</v>
      </c>
      <c r="K83" s="191" t="e">
        <f>J83/J100</f>
        <v>#DIV/0!</v>
      </c>
      <c r="L83" s="206">
        <v>1266201000</v>
      </c>
      <c r="M83" s="207">
        <f>V60</f>
        <v>22643.73</v>
      </c>
      <c r="Q83" s="237" t="s">
        <v>251</v>
      </c>
      <c r="R83" s="238"/>
      <c r="S83" s="196"/>
      <c r="T83" s="197"/>
      <c r="U83" s="196"/>
      <c r="V83" s="197"/>
      <c r="W83" s="198"/>
      <c r="X83" s="199"/>
      <c r="Y83" s="196"/>
      <c r="Z83" s="197"/>
      <c r="AA83" s="196"/>
      <c r="AB83" s="197"/>
      <c r="AC83" s="198"/>
      <c r="AD83" s="36"/>
      <c r="AE83" s="36"/>
      <c r="AF83" s="36"/>
      <c r="AG83" s="36"/>
      <c r="AH83" s="36"/>
      <c r="AI83" s="36"/>
      <c r="AJ83" s="36"/>
      <c r="AK83" s="36"/>
      <c r="AL83" s="36"/>
      <c r="AM83" s="17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</row>
    <row r="84" spans="1:108" ht="12.75" hidden="1" x14ac:dyDescent="0.2">
      <c r="A84" s="182" t="s">
        <v>75</v>
      </c>
      <c r="B84" s="183" t="s">
        <v>8</v>
      </c>
      <c r="C84" s="184">
        <f t="shared" si="111"/>
        <v>0</v>
      </c>
      <c r="D84" s="185">
        <f t="shared" si="112"/>
        <v>0</v>
      </c>
      <c r="E84" s="186">
        <v>0</v>
      </c>
      <c r="F84" s="187">
        <f t="shared" si="113"/>
        <v>0</v>
      </c>
      <c r="G84" s="188">
        <v>0</v>
      </c>
      <c r="H84" s="189">
        <f t="shared" si="114"/>
        <v>0</v>
      </c>
      <c r="I84" s="189">
        <f t="shared" si="110"/>
        <v>0</v>
      </c>
      <c r="J84" s="190">
        <v>0</v>
      </c>
      <c r="K84" s="191" t="e">
        <f>J84/J100</f>
        <v>#DIV/0!</v>
      </c>
      <c r="L84" s="208"/>
      <c r="M84" s="209">
        <f>W60</f>
        <v>0</v>
      </c>
      <c r="Q84" s="199"/>
      <c r="R84" s="197"/>
      <c r="S84" s="196"/>
      <c r="T84" s="197"/>
      <c r="U84" s="196"/>
      <c r="V84" s="197"/>
      <c r="W84" s="198"/>
      <c r="X84" s="199"/>
      <c r="Y84" s="196"/>
      <c r="Z84" s="197"/>
      <c r="AA84" s="196"/>
      <c r="AB84" s="197"/>
      <c r="AC84" s="198"/>
      <c r="AD84" s="36"/>
      <c r="AE84" s="36"/>
      <c r="AF84" s="36"/>
      <c r="AG84" s="36"/>
      <c r="AH84" s="36"/>
      <c r="AI84" s="36"/>
      <c r="AJ84" s="36"/>
      <c r="AK84" s="36"/>
      <c r="AL84" s="36"/>
      <c r="AM84" s="17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</row>
    <row r="85" spans="1:108" ht="25.5" hidden="1" x14ac:dyDescent="0.2">
      <c r="A85" s="182" t="s">
        <v>62</v>
      </c>
      <c r="B85" s="183" t="s">
        <v>59</v>
      </c>
      <c r="C85" s="184">
        <f t="shared" si="111"/>
        <v>0</v>
      </c>
      <c r="D85" s="185">
        <f t="shared" si="112"/>
        <v>0</v>
      </c>
      <c r="E85" s="186">
        <v>0</v>
      </c>
      <c r="F85" s="187">
        <f t="shared" si="113"/>
        <v>0</v>
      </c>
      <c r="G85" s="188">
        <v>0</v>
      </c>
      <c r="H85" s="189">
        <f t="shared" si="114"/>
        <v>0</v>
      </c>
      <c r="I85" s="189">
        <f t="shared" si="110"/>
        <v>0</v>
      </c>
      <c r="J85" s="190">
        <v>0</v>
      </c>
      <c r="K85" s="191" t="e">
        <f>J85/J100</f>
        <v>#DIV/0!</v>
      </c>
      <c r="L85" s="192">
        <f>1240000999+($L$65*1000)</f>
        <v>1240000999</v>
      </c>
      <c r="M85" s="193">
        <f>X60</f>
        <v>0</v>
      </c>
      <c r="Q85" s="199"/>
      <c r="R85" s="197"/>
      <c r="S85" s="196"/>
      <c r="T85" s="197"/>
      <c r="U85" s="196"/>
      <c r="V85" s="197"/>
      <c r="W85" s="198"/>
      <c r="X85" s="199"/>
      <c r="Y85" s="196"/>
      <c r="Z85" s="197"/>
      <c r="AA85" s="196"/>
      <c r="AB85" s="197"/>
      <c r="AC85" s="198"/>
      <c r="AD85" s="36"/>
      <c r="AE85" s="36"/>
      <c r="AF85" s="36"/>
      <c r="AG85" s="36"/>
      <c r="AH85" s="36"/>
      <c r="AI85" s="36"/>
      <c r="AJ85" s="36"/>
      <c r="AK85" s="36"/>
      <c r="AL85" s="36"/>
      <c r="AM85" s="17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</row>
    <row r="86" spans="1:108" ht="12.75" x14ac:dyDescent="0.2">
      <c r="A86" s="182" t="s">
        <v>60</v>
      </c>
      <c r="B86" s="183" t="s">
        <v>12</v>
      </c>
      <c r="C86" s="184">
        <f t="shared" si="111"/>
        <v>129</v>
      </c>
      <c r="D86" s="185">
        <f t="shared" si="112"/>
        <v>1.9199999999999998E-2</v>
      </c>
      <c r="E86" s="227">
        <v>0.25</v>
      </c>
      <c r="F86" s="187">
        <f t="shared" si="113"/>
        <v>1.9199999999999998E-2</v>
      </c>
      <c r="G86" s="228">
        <v>0.25</v>
      </c>
      <c r="H86" s="189">
        <f t="shared" si="114"/>
        <v>1.9199999999999998E-2</v>
      </c>
      <c r="I86" s="189">
        <f t="shared" si="110"/>
        <v>1.9199999999999998E-2</v>
      </c>
      <c r="J86" s="190">
        <v>0</v>
      </c>
      <c r="K86" s="191" t="e">
        <f>J86/J100</f>
        <v>#DIV/0!</v>
      </c>
      <c r="L86" s="204">
        <f>1240000999+($L$65*1000)</f>
        <v>1240000999</v>
      </c>
      <c r="M86" s="205">
        <f>Y60</f>
        <v>2826.79</v>
      </c>
      <c r="Q86" s="199"/>
      <c r="R86" s="197"/>
      <c r="S86" s="196"/>
      <c r="T86" s="197"/>
      <c r="U86" s="196"/>
      <c r="V86" s="197"/>
      <c r="W86" s="198"/>
      <c r="X86" s="199"/>
      <c r="Y86" s="196"/>
      <c r="Z86" s="197"/>
      <c r="AA86" s="196"/>
      <c r="AB86" s="197"/>
      <c r="AC86" s="198"/>
      <c r="AD86" s="36"/>
      <c r="AE86" s="36"/>
      <c r="AF86" s="36"/>
      <c r="AG86" s="36"/>
      <c r="AH86" s="36"/>
      <c r="AI86" s="36"/>
      <c r="AJ86" s="36"/>
      <c r="AK86" s="36"/>
      <c r="AL86" s="36"/>
      <c r="AM86" s="17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</row>
    <row r="87" spans="1:108" ht="13.5" hidden="1" thickBot="1" x14ac:dyDescent="0.25">
      <c r="A87" s="182" t="s">
        <v>73</v>
      </c>
      <c r="B87" s="183" t="s">
        <v>78</v>
      </c>
      <c r="C87" s="184">
        <f t="shared" si="111"/>
        <v>0</v>
      </c>
      <c r="D87" s="185">
        <f t="shared" si="112"/>
        <v>0</v>
      </c>
      <c r="E87" s="186">
        <v>0</v>
      </c>
      <c r="F87" s="187">
        <f t="shared" si="113"/>
        <v>0</v>
      </c>
      <c r="G87" s="188">
        <v>0</v>
      </c>
      <c r="H87" s="189">
        <f t="shared" si="114"/>
        <v>0</v>
      </c>
      <c r="I87" s="189">
        <f t="shared" si="110"/>
        <v>0</v>
      </c>
      <c r="J87" s="190">
        <v>0</v>
      </c>
      <c r="K87" s="191" t="e">
        <f t="shared" ref="K87:K98" si="116">J87/$J$100</f>
        <v>#DIV/0!</v>
      </c>
      <c r="L87" s="210" t="s">
        <v>135</v>
      </c>
      <c r="M87" s="207">
        <f>Z60</f>
        <v>0</v>
      </c>
      <c r="P87" s="40"/>
      <c r="Q87" s="199"/>
      <c r="R87" s="197"/>
      <c r="S87" s="196"/>
      <c r="T87" s="197"/>
      <c r="U87" s="196"/>
      <c r="V87" s="197"/>
      <c r="W87" s="198"/>
      <c r="X87" s="199"/>
      <c r="Y87" s="196"/>
      <c r="Z87" s="197"/>
      <c r="AA87" s="196"/>
      <c r="AB87" s="197"/>
      <c r="AC87" s="198"/>
      <c r="AD87" s="36"/>
      <c r="AE87" s="36"/>
      <c r="AF87" s="36"/>
      <c r="AG87" s="36"/>
      <c r="AH87" s="36"/>
      <c r="AI87" s="36"/>
      <c r="AJ87" s="36"/>
      <c r="AK87" s="36"/>
      <c r="AL87" s="36"/>
      <c r="AM87" s="17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</row>
    <row r="88" spans="1:108" ht="12.75" hidden="1" x14ac:dyDescent="0.2">
      <c r="A88" s="182" t="s">
        <v>120</v>
      </c>
      <c r="B88" s="183" t="s">
        <v>121</v>
      </c>
      <c r="C88" s="184">
        <f t="shared" si="111"/>
        <v>0</v>
      </c>
      <c r="D88" s="185">
        <f t="shared" si="112"/>
        <v>0</v>
      </c>
      <c r="E88" s="186">
        <v>0</v>
      </c>
      <c r="F88" s="187">
        <f t="shared" si="113"/>
        <v>0</v>
      </c>
      <c r="G88" s="188">
        <v>0</v>
      </c>
      <c r="H88" s="189">
        <f t="shared" si="114"/>
        <v>0</v>
      </c>
      <c r="I88" s="189">
        <f t="shared" si="110"/>
        <v>0</v>
      </c>
      <c r="J88" s="190">
        <v>0</v>
      </c>
      <c r="K88" s="191" t="e">
        <f t="shared" si="116"/>
        <v>#DIV/0!</v>
      </c>
      <c r="L88" s="208"/>
      <c r="M88" s="209">
        <f>AA60</f>
        <v>0</v>
      </c>
      <c r="Q88" s="199"/>
      <c r="R88" s="197"/>
      <c r="S88" s="196"/>
      <c r="T88" s="197"/>
      <c r="U88" s="196"/>
      <c r="V88" s="197"/>
      <c r="W88" s="198"/>
      <c r="X88" s="199"/>
      <c r="Y88" s="196"/>
      <c r="Z88" s="197"/>
      <c r="AA88" s="196"/>
      <c r="AB88" s="197"/>
      <c r="AC88" s="198"/>
      <c r="AD88" s="36"/>
      <c r="AE88" s="36"/>
      <c r="AF88" s="36"/>
      <c r="AG88" s="36"/>
      <c r="AH88" s="36"/>
      <c r="AI88" s="36"/>
      <c r="AJ88" s="36"/>
      <c r="AK88" s="36"/>
      <c r="AL88" s="36"/>
      <c r="AM88" s="17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</row>
    <row r="89" spans="1:108" ht="12.75" hidden="1" x14ac:dyDescent="0.2">
      <c r="A89" s="182" t="s">
        <v>123</v>
      </c>
      <c r="B89" s="183" t="s">
        <v>122</v>
      </c>
      <c r="C89" s="184">
        <f t="shared" si="111"/>
        <v>0</v>
      </c>
      <c r="D89" s="185">
        <f t="shared" si="112"/>
        <v>0</v>
      </c>
      <c r="E89" s="186">
        <v>0</v>
      </c>
      <c r="F89" s="187">
        <f t="shared" si="113"/>
        <v>0</v>
      </c>
      <c r="G89" s="188">
        <v>0</v>
      </c>
      <c r="H89" s="189">
        <f t="shared" si="114"/>
        <v>0</v>
      </c>
      <c r="I89" s="189">
        <f t="shared" si="110"/>
        <v>0</v>
      </c>
      <c r="J89" s="190">
        <v>0</v>
      </c>
      <c r="K89" s="191" t="e">
        <f t="shared" si="116"/>
        <v>#DIV/0!</v>
      </c>
      <c r="L89" s="192"/>
      <c r="M89" s="193">
        <f>AB60</f>
        <v>0</v>
      </c>
      <c r="Q89" s="199"/>
      <c r="R89" s="197"/>
      <c r="S89" s="196"/>
      <c r="T89" s="197"/>
      <c r="U89" s="196"/>
      <c r="V89" s="197"/>
      <c r="W89" s="198"/>
      <c r="X89" s="199"/>
      <c r="Y89" s="196"/>
      <c r="Z89" s="197"/>
      <c r="AA89" s="196"/>
      <c r="AB89" s="197"/>
      <c r="AC89" s="198"/>
      <c r="AD89" s="36"/>
      <c r="AE89" s="36"/>
      <c r="AF89" s="36"/>
      <c r="AG89" s="36"/>
      <c r="AH89" s="36"/>
      <c r="AI89" s="36"/>
      <c r="AJ89" s="36"/>
      <c r="AK89" s="36"/>
      <c r="AL89" s="36"/>
      <c r="AM89" s="17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</row>
    <row r="90" spans="1:108" ht="12.75" hidden="1" x14ac:dyDescent="0.2">
      <c r="A90" s="182" t="s">
        <v>124</v>
      </c>
      <c r="B90" s="211" t="s">
        <v>124</v>
      </c>
      <c r="C90" s="184">
        <f t="shared" si="111"/>
        <v>0</v>
      </c>
      <c r="D90" s="185">
        <f t="shared" si="112"/>
        <v>0</v>
      </c>
      <c r="E90" s="186">
        <v>0</v>
      </c>
      <c r="F90" s="187">
        <f t="shared" si="113"/>
        <v>0</v>
      </c>
      <c r="G90" s="188">
        <v>0</v>
      </c>
      <c r="H90" s="189">
        <f t="shared" si="114"/>
        <v>0</v>
      </c>
      <c r="I90" s="189">
        <f t="shared" si="110"/>
        <v>0</v>
      </c>
      <c r="J90" s="190">
        <v>0</v>
      </c>
      <c r="K90" s="191" t="e">
        <f t="shared" si="116"/>
        <v>#DIV/0!</v>
      </c>
      <c r="L90" s="192">
        <f>1240000999+(L65*1000)</f>
        <v>1240000999</v>
      </c>
      <c r="M90" s="193">
        <f>AC60</f>
        <v>0</v>
      </c>
      <c r="P90" s="40"/>
      <c r="Q90" s="199"/>
      <c r="R90" s="197"/>
      <c r="S90" s="196"/>
      <c r="T90" s="197"/>
      <c r="U90" s="196"/>
      <c r="V90" s="197"/>
      <c r="W90" s="198"/>
      <c r="X90" s="199"/>
      <c r="Y90" s="196"/>
      <c r="Z90" s="197"/>
      <c r="AA90" s="196"/>
      <c r="AB90" s="197"/>
      <c r="AC90" s="198"/>
      <c r="AD90" s="36"/>
      <c r="AE90" s="36"/>
      <c r="AF90" s="36"/>
      <c r="AG90" s="36"/>
      <c r="AH90" s="36"/>
      <c r="AI90" s="36"/>
      <c r="AJ90" s="36"/>
      <c r="AK90" s="36"/>
      <c r="AL90" s="36"/>
      <c r="AM90" s="17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</row>
    <row r="91" spans="1:108" ht="12.75" hidden="1" x14ac:dyDescent="0.2">
      <c r="A91" s="182" t="s">
        <v>125</v>
      </c>
      <c r="B91" s="183" t="s">
        <v>125</v>
      </c>
      <c r="C91" s="184">
        <f t="shared" si="111"/>
        <v>0</v>
      </c>
      <c r="D91" s="185">
        <f t="shared" si="112"/>
        <v>0</v>
      </c>
      <c r="E91" s="186">
        <v>0</v>
      </c>
      <c r="F91" s="187">
        <f t="shared" si="113"/>
        <v>0</v>
      </c>
      <c r="G91" s="188">
        <v>0</v>
      </c>
      <c r="H91" s="189">
        <f t="shared" si="114"/>
        <v>0</v>
      </c>
      <c r="I91" s="189">
        <f t="shared" si="110"/>
        <v>0</v>
      </c>
      <c r="J91" s="190">
        <v>0</v>
      </c>
      <c r="K91" s="191" t="e">
        <f t="shared" si="116"/>
        <v>#DIV/0!</v>
      </c>
      <c r="L91" s="192">
        <v>1211370000</v>
      </c>
      <c r="M91" s="193">
        <f>AD60</f>
        <v>0</v>
      </c>
      <c r="P91" s="40"/>
      <c r="Q91" s="199"/>
      <c r="R91" s="197"/>
      <c r="S91" s="196"/>
      <c r="T91" s="197"/>
      <c r="U91" s="196"/>
      <c r="V91" s="197"/>
      <c r="W91" s="198"/>
      <c r="X91" s="199"/>
      <c r="Y91" s="196"/>
      <c r="Z91" s="197"/>
      <c r="AA91" s="196"/>
      <c r="AB91" s="197"/>
      <c r="AC91" s="198"/>
      <c r="AD91" s="36"/>
      <c r="AE91" s="36"/>
      <c r="AF91" s="36"/>
      <c r="AG91" s="36"/>
      <c r="AH91" s="36"/>
      <c r="AI91" s="36"/>
      <c r="AJ91" s="36"/>
      <c r="AK91" s="36"/>
      <c r="AL91" s="36"/>
      <c r="AM91" s="17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</row>
    <row r="92" spans="1:108" ht="12.75" hidden="1" x14ac:dyDescent="0.2">
      <c r="A92" s="182" t="s">
        <v>128</v>
      </c>
      <c r="B92" s="183" t="s">
        <v>127</v>
      </c>
      <c r="C92" s="184">
        <f t="shared" si="111"/>
        <v>0</v>
      </c>
      <c r="D92" s="185">
        <f t="shared" si="112"/>
        <v>0</v>
      </c>
      <c r="E92" s="186">
        <v>0</v>
      </c>
      <c r="F92" s="187">
        <f t="shared" si="113"/>
        <v>0</v>
      </c>
      <c r="G92" s="188">
        <v>0</v>
      </c>
      <c r="H92" s="189">
        <f t="shared" si="114"/>
        <v>0</v>
      </c>
      <c r="I92" s="189">
        <f t="shared" si="110"/>
        <v>0</v>
      </c>
      <c r="J92" s="190">
        <v>0</v>
      </c>
      <c r="K92" s="191" t="e">
        <f t="shared" si="116"/>
        <v>#DIV/0!</v>
      </c>
      <c r="L92" s="192">
        <v>1277405000</v>
      </c>
      <c r="M92" s="193">
        <f>AE60</f>
        <v>0</v>
      </c>
      <c r="P92" s="40"/>
      <c r="Q92" s="199"/>
      <c r="R92" s="197"/>
      <c r="S92" s="196"/>
      <c r="T92" s="197"/>
      <c r="U92" s="196"/>
      <c r="V92" s="197"/>
      <c r="W92" s="198"/>
      <c r="X92" s="199"/>
      <c r="Y92" s="196"/>
      <c r="Z92" s="197"/>
      <c r="AA92" s="196"/>
      <c r="AB92" s="197"/>
      <c r="AC92" s="198"/>
      <c r="AD92" s="36"/>
      <c r="AE92" s="36"/>
      <c r="AF92" s="36"/>
      <c r="AG92" s="36"/>
      <c r="AH92" s="36"/>
      <c r="AI92" s="36"/>
      <c r="AJ92" s="36"/>
      <c r="AK92" s="36"/>
      <c r="AL92" s="36"/>
      <c r="AM92" s="17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</row>
    <row r="93" spans="1:108" ht="25.5" hidden="1" x14ac:dyDescent="0.2">
      <c r="A93" s="212" t="s">
        <v>167</v>
      </c>
      <c r="B93" s="183" t="s">
        <v>168</v>
      </c>
      <c r="C93" s="184">
        <f t="shared" si="111"/>
        <v>0</v>
      </c>
      <c r="D93" s="185">
        <f t="shared" si="112"/>
        <v>0</v>
      </c>
      <c r="E93" s="186">
        <v>0</v>
      </c>
      <c r="F93" s="187">
        <f t="shared" si="113"/>
        <v>0</v>
      </c>
      <c r="G93" s="188">
        <v>0</v>
      </c>
      <c r="H93" s="189">
        <f t="shared" si="114"/>
        <v>0</v>
      </c>
      <c r="I93" s="189">
        <f t="shared" si="110"/>
        <v>0</v>
      </c>
      <c r="J93" s="190">
        <v>0</v>
      </c>
      <c r="K93" s="191" t="e">
        <f t="shared" si="116"/>
        <v>#DIV/0!</v>
      </c>
      <c r="L93" s="192"/>
      <c r="M93" s="193"/>
      <c r="P93" s="40"/>
      <c r="Q93" s="199"/>
      <c r="R93" s="197"/>
      <c r="S93" s="196"/>
      <c r="T93" s="197"/>
      <c r="U93" s="196"/>
      <c r="V93" s="197"/>
      <c r="W93" s="198"/>
      <c r="X93" s="199"/>
      <c r="Y93" s="196"/>
      <c r="Z93" s="197"/>
      <c r="AA93" s="196"/>
      <c r="AB93" s="197"/>
      <c r="AC93" s="198"/>
      <c r="AD93" s="36"/>
      <c r="AE93" s="36"/>
      <c r="AF93" s="36"/>
      <c r="AG93" s="36"/>
      <c r="AH93" s="36"/>
      <c r="AI93" s="36"/>
      <c r="AJ93" s="36"/>
      <c r="AK93" s="36"/>
      <c r="AL93" s="36"/>
      <c r="AM93" s="17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</row>
    <row r="94" spans="1:108" ht="12.75" hidden="1" x14ac:dyDescent="0.2">
      <c r="A94" s="212" t="s">
        <v>170</v>
      </c>
      <c r="B94" s="183" t="s">
        <v>169</v>
      </c>
      <c r="C94" s="184">
        <f t="shared" si="111"/>
        <v>0</v>
      </c>
      <c r="D94" s="185">
        <f t="shared" si="112"/>
        <v>0</v>
      </c>
      <c r="E94" s="186">
        <v>0</v>
      </c>
      <c r="F94" s="187">
        <f t="shared" si="113"/>
        <v>0</v>
      </c>
      <c r="G94" s="188">
        <v>0</v>
      </c>
      <c r="H94" s="189">
        <f t="shared" si="114"/>
        <v>0</v>
      </c>
      <c r="I94" s="189">
        <f t="shared" si="110"/>
        <v>0</v>
      </c>
      <c r="J94" s="190">
        <v>0</v>
      </c>
      <c r="K94" s="191" t="e">
        <f t="shared" si="116"/>
        <v>#DIV/0!</v>
      </c>
      <c r="L94" s="192"/>
      <c r="M94" s="193"/>
      <c r="P94" s="40"/>
      <c r="Q94" s="199"/>
      <c r="R94" s="197"/>
      <c r="S94" s="196"/>
      <c r="T94" s="197"/>
      <c r="U94" s="196"/>
      <c r="V94" s="197"/>
      <c r="W94" s="198"/>
      <c r="X94" s="199"/>
      <c r="Y94" s="196"/>
      <c r="Z94" s="197"/>
      <c r="AA94" s="196"/>
      <c r="AB94" s="197"/>
      <c r="AC94" s="198"/>
      <c r="AD94" s="36"/>
      <c r="AE94" s="36"/>
      <c r="AF94" s="36"/>
      <c r="AG94" s="36"/>
      <c r="AH94" s="36"/>
      <c r="AI94" s="36"/>
      <c r="AJ94" s="36"/>
      <c r="AK94" s="36"/>
      <c r="AL94" s="36"/>
      <c r="AM94" s="17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</row>
    <row r="95" spans="1:108" ht="12.75" x14ac:dyDescent="0.2">
      <c r="A95" s="212" t="s">
        <v>174</v>
      </c>
      <c r="B95" s="183" t="s">
        <v>166</v>
      </c>
      <c r="C95" s="184">
        <f t="shared" ref="C95:C99" si="117">C93*F95</f>
        <v>0</v>
      </c>
      <c r="D95" s="185">
        <f t="shared" si="112"/>
        <v>0</v>
      </c>
      <c r="E95" s="186">
        <v>0</v>
      </c>
      <c r="F95" s="187">
        <f t="shared" si="113"/>
        <v>0</v>
      </c>
      <c r="G95" s="188">
        <v>0</v>
      </c>
      <c r="H95" s="189">
        <f t="shared" si="110"/>
        <v>0</v>
      </c>
      <c r="I95" s="189">
        <f t="shared" si="110"/>
        <v>0</v>
      </c>
      <c r="J95" s="190">
        <v>0</v>
      </c>
      <c r="K95" s="191" t="e">
        <f t="shared" si="116"/>
        <v>#DIV/0!</v>
      </c>
      <c r="L95" s="192"/>
      <c r="M95" s="193"/>
      <c r="P95" s="40"/>
      <c r="Q95" s="199"/>
      <c r="R95" s="197"/>
      <c r="S95" s="196"/>
      <c r="T95" s="197"/>
      <c r="U95" s="196"/>
      <c r="V95" s="197"/>
      <c r="W95" s="198"/>
      <c r="X95" s="199"/>
      <c r="Y95" s="196"/>
      <c r="Z95" s="197"/>
      <c r="AA95" s="196"/>
      <c r="AB95" s="197"/>
      <c r="AC95" s="198"/>
      <c r="AD95" s="36"/>
      <c r="AE95" s="36"/>
      <c r="AF95" s="36"/>
      <c r="AG95" s="36"/>
      <c r="AH95" s="36"/>
      <c r="AI95" s="36"/>
      <c r="AJ95" s="36"/>
      <c r="AK95" s="36"/>
      <c r="AL95" s="36"/>
      <c r="AM95" s="17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</row>
    <row r="96" spans="1:108" ht="12.75" hidden="1" x14ac:dyDescent="0.2">
      <c r="A96" s="212"/>
      <c r="B96" s="183"/>
      <c r="C96" s="184">
        <f t="shared" si="117"/>
        <v>0</v>
      </c>
      <c r="D96" s="185">
        <f t="shared" si="112"/>
        <v>0</v>
      </c>
      <c r="E96" s="186">
        <v>0</v>
      </c>
      <c r="F96" s="187">
        <f t="shared" si="113"/>
        <v>0</v>
      </c>
      <c r="G96" s="188">
        <v>0</v>
      </c>
      <c r="H96" s="189">
        <f t="shared" ref="H96:I99" si="118">F96/$G$100</f>
        <v>0</v>
      </c>
      <c r="I96" s="189">
        <f t="shared" si="118"/>
        <v>0</v>
      </c>
      <c r="J96" s="190">
        <v>0</v>
      </c>
      <c r="K96" s="191" t="e">
        <f t="shared" si="116"/>
        <v>#DIV/0!</v>
      </c>
      <c r="L96" s="192"/>
      <c r="M96" s="193"/>
      <c r="P96" s="40"/>
      <c r="Q96" s="199"/>
      <c r="R96" s="197"/>
      <c r="S96" s="196"/>
      <c r="T96" s="197"/>
      <c r="U96" s="196"/>
      <c r="V96" s="197"/>
      <c r="W96" s="198"/>
      <c r="X96" s="199"/>
      <c r="Y96" s="196"/>
      <c r="Z96" s="197"/>
      <c r="AA96" s="196"/>
      <c r="AB96" s="197"/>
      <c r="AC96" s="198"/>
      <c r="AD96" s="36"/>
      <c r="AE96" s="36"/>
      <c r="AF96" s="36"/>
      <c r="AG96" s="36"/>
      <c r="AH96" s="36"/>
      <c r="AI96" s="36"/>
      <c r="AJ96" s="36"/>
      <c r="AK96" s="36"/>
      <c r="AL96" s="36"/>
      <c r="AM96" s="17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</row>
    <row r="97" spans="1:108" ht="12.75" hidden="1" x14ac:dyDescent="0.2">
      <c r="A97" s="212"/>
      <c r="B97" s="183"/>
      <c r="C97" s="184">
        <f t="shared" si="117"/>
        <v>0</v>
      </c>
      <c r="D97" s="185">
        <f t="shared" si="112"/>
        <v>0</v>
      </c>
      <c r="E97" s="186">
        <v>0</v>
      </c>
      <c r="F97" s="187">
        <f t="shared" si="113"/>
        <v>0</v>
      </c>
      <c r="G97" s="188">
        <v>0</v>
      </c>
      <c r="H97" s="189">
        <f t="shared" si="118"/>
        <v>0</v>
      </c>
      <c r="I97" s="189">
        <f t="shared" si="118"/>
        <v>0</v>
      </c>
      <c r="J97" s="190">
        <v>0</v>
      </c>
      <c r="K97" s="191" t="e">
        <f t="shared" si="116"/>
        <v>#DIV/0!</v>
      </c>
      <c r="L97" s="192"/>
      <c r="M97" s="193"/>
      <c r="P97" s="40"/>
      <c r="Q97" s="199"/>
      <c r="R97" s="197"/>
      <c r="S97" s="196"/>
      <c r="T97" s="197"/>
      <c r="U97" s="196"/>
      <c r="V97" s="197"/>
      <c r="W97" s="198"/>
      <c r="X97" s="199"/>
      <c r="Y97" s="196"/>
      <c r="Z97" s="197"/>
      <c r="AA97" s="196"/>
      <c r="AB97" s="197"/>
      <c r="AC97" s="198"/>
      <c r="AD97" s="36"/>
      <c r="AE97" s="36"/>
      <c r="AF97" s="36"/>
      <c r="AG97" s="36"/>
      <c r="AH97" s="36"/>
      <c r="AI97" s="36"/>
      <c r="AJ97" s="36"/>
      <c r="AK97" s="36"/>
      <c r="AL97" s="36"/>
      <c r="AM97" s="17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</row>
    <row r="98" spans="1:108" ht="12.75" hidden="1" x14ac:dyDescent="0.2">
      <c r="A98" s="212"/>
      <c r="B98" s="183"/>
      <c r="C98" s="184">
        <f t="shared" si="117"/>
        <v>0</v>
      </c>
      <c r="D98" s="185">
        <f t="shared" si="112"/>
        <v>0</v>
      </c>
      <c r="E98" s="186">
        <v>0</v>
      </c>
      <c r="F98" s="187">
        <f t="shared" si="113"/>
        <v>0</v>
      </c>
      <c r="G98" s="188">
        <v>0</v>
      </c>
      <c r="H98" s="189">
        <f t="shared" si="118"/>
        <v>0</v>
      </c>
      <c r="I98" s="189">
        <f t="shared" si="118"/>
        <v>0</v>
      </c>
      <c r="J98" s="190">
        <v>0</v>
      </c>
      <c r="K98" s="191" t="e">
        <f t="shared" si="116"/>
        <v>#DIV/0!</v>
      </c>
      <c r="L98" s="192"/>
      <c r="M98" s="193"/>
      <c r="P98" s="40"/>
      <c r="Q98" s="199"/>
      <c r="R98" s="197"/>
      <c r="S98" s="196"/>
      <c r="T98" s="197"/>
      <c r="U98" s="196"/>
      <c r="V98" s="197"/>
      <c r="W98" s="198"/>
      <c r="X98" s="199"/>
      <c r="Y98" s="196"/>
      <c r="Z98" s="197"/>
      <c r="AA98" s="196"/>
      <c r="AB98" s="197"/>
      <c r="AC98" s="198"/>
      <c r="AD98" s="36"/>
      <c r="AE98" s="36"/>
      <c r="AF98" s="36"/>
      <c r="AG98" s="36"/>
      <c r="AH98" s="36"/>
      <c r="AI98" s="36"/>
      <c r="AJ98" s="36"/>
      <c r="AK98" s="36"/>
      <c r="AL98" s="36"/>
      <c r="AM98" s="17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</row>
    <row r="99" spans="1:108" ht="12.75" hidden="1" x14ac:dyDescent="0.2">
      <c r="A99" s="212"/>
      <c r="B99" s="183"/>
      <c r="C99" s="184">
        <f t="shared" si="117"/>
        <v>0</v>
      </c>
      <c r="D99" s="185">
        <f t="shared" si="112"/>
        <v>0</v>
      </c>
      <c r="E99" s="186">
        <v>0</v>
      </c>
      <c r="F99" s="187">
        <f t="shared" si="113"/>
        <v>0</v>
      </c>
      <c r="G99" s="188">
        <v>0</v>
      </c>
      <c r="H99" s="189">
        <f t="shared" si="118"/>
        <v>0</v>
      </c>
      <c r="I99" s="189">
        <f t="shared" si="118"/>
        <v>0</v>
      </c>
      <c r="J99" s="190">
        <v>0</v>
      </c>
      <c r="K99" s="191" t="e">
        <f>J99/$J$100</f>
        <v>#DIV/0!</v>
      </c>
      <c r="L99" s="192"/>
      <c r="M99" s="193"/>
      <c r="P99" s="40"/>
      <c r="Q99" s="199"/>
      <c r="R99" s="197"/>
      <c r="S99" s="196"/>
      <c r="T99" s="197"/>
      <c r="U99" s="196"/>
      <c r="V99" s="197"/>
      <c r="W99" s="198"/>
      <c r="X99" s="199"/>
      <c r="Y99" s="196"/>
      <c r="Z99" s="197"/>
      <c r="AA99" s="196"/>
      <c r="AB99" s="197"/>
      <c r="AC99" s="198"/>
      <c r="AD99" s="36"/>
      <c r="AE99" s="36"/>
      <c r="AF99" s="36"/>
      <c r="AG99" s="36"/>
      <c r="AH99" s="36"/>
      <c r="AI99" s="36"/>
      <c r="AJ99" s="36"/>
      <c r="AK99" s="36"/>
      <c r="AL99" s="36"/>
      <c r="AM99" s="17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</row>
    <row r="100" spans="1:108" ht="16.5" customHeight="1" x14ac:dyDescent="0.2">
      <c r="C100" s="214">
        <f>SUM(C67:C99)</f>
        <v>6721</v>
      </c>
      <c r="D100" s="215">
        <f t="shared" ref="D100:K100" si="119">SUM(D67:D99)</f>
        <v>1</v>
      </c>
      <c r="E100" s="216">
        <f t="shared" si="119"/>
        <v>13</v>
      </c>
      <c r="F100" s="215">
        <f t="shared" si="119"/>
        <v>1</v>
      </c>
      <c r="G100" s="216">
        <f t="shared" si="119"/>
        <v>13</v>
      </c>
      <c r="H100" s="215">
        <f t="shared" si="119"/>
        <v>1</v>
      </c>
      <c r="I100" s="217">
        <f t="shared" si="119"/>
        <v>1</v>
      </c>
      <c r="J100" s="214">
        <f>SUM(J67:J99)</f>
        <v>0</v>
      </c>
      <c r="K100" s="218" t="e">
        <f t="shared" si="119"/>
        <v>#DIV/0!</v>
      </c>
      <c r="L100" s="217"/>
      <c r="M100" s="219">
        <f>SUM(M67:M99)</f>
        <v>177981.98</v>
      </c>
      <c r="P100" s="40"/>
      <c r="Q100" s="220"/>
      <c r="R100" s="221"/>
      <c r="S100" s="222"/>
      <c r="T100" s="221"/>
      <c r="U100" s="222"/>
      <c r="V100" s="221"/>
      <c r="W100" s="223"/>
      <c r="X100" s="220"/>
      <c r="Y100" s="222"/>
      <c r="Z100" s="221"/>
      <c r="AA100" s="222"/>
      <c r="AB100" s="221"/>
      <c r="AC100" s="223"/>
      <c r="AD100" s="36"/>
      <c r="AE100" s="36"/>
      <c r="AF100" s="36"/>
      <c r="AG100" s="36"/>
      <c r="AH100" s="36"/>
      <c r="AI100" s="36"/>
      <c r="AJ100" s="36"/>
      <c r="AK100" s="36"/>
      <c r="AL100" s="36"/>
      <c r="AM100" s="17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</row>
    <row r="101" spans="1:108" ht="16.5" customHeight="1" x14ac:dyDescent="0.2">
      <c r="A101" s="36"/>
      <c r="B101" s="37"/>
      <c r="C101" s="36"/>
      <c r="D101" s="38"/>
      <c r="E101" s="39"/>
      <c r="F101" s="36"/>
      <c r="G101" s="36"/>
      <c r="H101" s="36"/>
      <c r="I101" s="38"/>
      <c r="J101" s="36"/>
      <c r="K101" s="36"/>
      <c r="L101" s="36"/>
      <c r="M101" s="36"/>
      <c r="N101" s="36"/>
      <c r="O101" s="36"/>
      <c r="P101" s="36"/>
      <c r="Q101" s="42"/>
      <c r="R101" s="42"/>
      <c r="S101" s="42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</row>
    <row r="102" spans="1:108" ht="16.5" customHeight="1" x14ac:dyDescent="0.2">
      <c r="A102" s="36"/>
      <c r="B102" s="37"/>
      <c r="C102" s="36"/>
      <c r="D102" s="38"/>
      <c r="E102" s="39"/>
      <c r="F102" s="36"/>
      <c r="G102" s="36"/>
      <c r="H102" s="36"/>
      <c r="I102" s="38"/>
      <c r="J102" s="36"/>
      <c r="K102" s="36"/>
      <c r="L102" s="36"/>
      <c r="M102" s="36"/>
      <c r="N102" s="36"/>
      <c r="O102" s="36"/>
      <c r="P102" s="36"/>
      <c r="Q102" s="42"/>
      <c r="R102" s="42"/>
      <c r="S102" s="42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</row>
    <row r="103" spans="1:108" ht="16.5" customHeight="1" x14ac:dyDescent="0.2">
      <c r="A103" s="36"/>
      <c r="B103" s="37"/>
      <c r="C103" s="36"/>
      <c r="D103" s="38"/>
      <c r="E103" s="39"/>
      <c r="F103" s="36"/>
      <c r="G103" s="36"/>
      <c r="H103" s="36"/>
      <c r="I103" s="38"/>
      <c r="J103" s="36"/>
      <c r="K103" s="36"/>
      <c r="L103" s="36"/>
      <c r="M103" s="36"/>
      <c r="N103" s="36"/>
      <c r="O103" s="36"/>
      <c r="P103" s="36"/>
      <c r="Q103" s="42"/>
      <c r="R103" s="42"/>
      <c r="S103" s="42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</row>
    <row r="104" spans="1:108" ht="16.5" customHeight="1" x14ac:dyDescent="0.2">
      <c r="A104" s="36"/>
      <c r="B104" s="37"/>
      <c r="C104" s="36"/>
      <c r="D104" s="38"/>
      <c r="E104" s="39"/>
      <c r="F104" s="36"/>
      <c r="G104" s="36"/>
      <c r="H104" s="36"/>
      <c r="I104" s="38"/>
      <c r="J104" s="36"/>
      <c r="K104" s="36"/>
      <c r="L104" s="36"/>
      <c r="M104" s="36"/>
      <c r="N104" s="36"/>
      <c r="O104" s="36"/>
      <c r="P104" s="36"/>
      <c r="Q104" s="42"/>
      <c r="R104" s="42"/>
      <c r="S104" s="42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</row>
    <row r="105" spans="1:108" ht="16.5" customHeight="1" x14ac:dyDescent="0.2">
      <c r="A105" s="36"/>
      <c r="B105" s="37"/>
      <c r="C105" s="36"/>
      <c r="D105" s="38"/>
      <c r="E105" s="39"/>
      <c r="F105" s="36"/>
      <c r="G105" s="36"/>
      <c r="H105" s="36"/>
      <c r="I105" s="38"/>
      <c r="J105" s="36"/>
      <c r="K105" s="36"/>
      <c r="L105" s="36"/>
      <c r="M105" s="36"/>
      <c r="N105" s="36"/>
      <c r="O105" s="36"/>
      <c r="P105" s="36"/>
      <c r="Q105" s="42"/>
      <c r="R105" s="42"/>
      <c r="S105" s="42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</row>
    <row r="106" spans="1:108" ht="16.5" customHeight="1" x14ac:dyDescent="0.2">
      <c r="A106" s="36"/>
      <c r="B106" s="37"/>
      <c r="C106" s="36"/>
      <c r="D106" s="38"/>
      <c r="E106" s="39"/>
      <c r="F106" s="36"/>
      <c r="G106" s="36"/>
      <c r="H106" s="36"/>
      <c r="I106" s="38"/>
      <c r="J106" s="36"/>
      <c r="K106" s="36"/>
      <c r="L106" s="36"/>
      <c r="M106" s="36"/>
      <c r="N106" s="36"/>
      <c r="O106" s="36"/>
      <c r="P106" s="36"/>
      <c r="Q106" s="42"/>
      <c r="R106" s="42"/>
      <c r="S106" s="42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</row>
    <row r="107" spans="1:108" ht="16.5" customHeight="1" x14ac:dyDescent="0.2">
      <c r="A107" s="36"/>
      <c r="B107" s="37"/>
      <c r="C107" s="36"/>
      <c r="D107" s="38"/>
      <c r="E107" s="39"/>
      <c r="F107" s="36"/>
      <c r="G107" s="36"/>
      <c r="H107" s="36"/>
      <c r="I107" s="38"/>
      <c r="J107" s="36"/>
      <c r="K107" s="36"/>
      <c r="L107" s="36"/>
      <c r="M107" s="36"/>
      <c r="N107" s="36"/>
      <c r="O107" s="36"/>
      <c r="P107" s="36"/>
      <c r="Q107" s="42"/>
      <c r="R107" s="42"/>
      <c r="S107" s="42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</row>
    <row r="108" spans="1:108" ht="16.5" customHeight="1" x14ac:dyDescent="0.2">
      <c r="A108" s="36"/>
      <c r="B108" s="37"/>
      <c r="C108" s="36"/>
      <c r="D108" s="38"/>
      <c r="E108" s="39"/>
      <c r="F108" s="36"/>
      <c r="G108" s="36"/>
      <c r="H108" s="36"/>
      <c r="I108" s="38"/>
      <c r="J108" s="36"/>
      <c r="K108" s="36"/>
      <c r="L108" s="36"/>
      <c r="M108" s="36"/>
      <c r="N108" s="36"/>
      <c r="O108" s="36"/>
      <c r="P108" s="36"/>
      <c r="Q108" s="42"/>
      <c r="R108" s="42"/>
      <c r="S108" s="42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</row>
    <row r="109" spans="1:108" ht="16.5" customHeight="1" x14ac:dyDescent="0.2">
      <c r="A109" s="36"/>
      <c r="B109" s="37"/>
      <c r="C109" s="36"/>
      <c r="D109" s="38"/>
      <c r="E109" s="39"/>
      <c r="F109" s="36"/>
      <c r="G109" s="36"/>
      <c r="H109" s="36"/>
      <c r="I109" s="38"/>
      <c r="J109" s="36"/>
      <c r="K109" s="36"/>
      <c r="L109" s="36"/>
      <c r="M109" s="36"/>
      <c r="N109" s="36"/>
      <c r="O109" s="36"/>
      <c r="P109" s="36"/>
      <c r="Q109" s="42"/>
      <c r="R109" s="42"/>
      <c r="S109" s="42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</row>
    <row r="110" spans="1:108" ht="16.5" customHeight="1" x14ac:dyDescent="0.2">
      <c r="A110" s="36"/>
      <c r="B110" s="37"/>
      <c r="C110" s="36"/>
      <c r="D110" s="38"/>
      <c r="E110" s="39"/>
      <c r="F110" s="36"/>
      <c r="G110" s="36"/>
      <c r="H110" s="36"/>
      <c r="I110" s="38"/>
      <c r="J110" s="36"/>
      <c r="K110" s="36"/>
      <c r="L110" s="36"/>
      <c r="M110" s="36"/>
      <c r="N110" s="36"/>
      <c r="O110" s="36"/>
      <c r="P110" s="36"/>
      <c r="Q110" s="42"/>
      <c r="R110" s="42"/>
      <c r="S110" s="42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</row>
    <row r="111" spans="1:108" ht="16.5" customHeight="1" x14ac:dyDescent="0.2">
      <c r="A111" s="36"/>
      <c r="B111" s="37"/>
      <c r="C111" s="36"/>
      <c r="D111" s="38"/>
      <c r="E111" s="39"/>
      <c r="F111" s="36"/>
      <c r="G111" s="36"/>
      <c r="H111" s="36"/>
      <c r="I111" s="38"/>
      <c r="J111" s="36"/>
      <c r="K111" s="36"/>
      <c r="L111" s="36"/>
      <c r="M111" s="36"/>
      <c r="N111" s="36"/>
      <c r="O111" s="36"/>
      <c r="P111" s="36"/>
      <c r="Q111" s="42"/>
      <c r="R111" s="42"/>
      <c r="S111" s="42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</row>
    <row r="112" spans="1:108" ht="16.5" customHeight="1" x14ac:dyDescent="0.2">
      <c r="A112" s="36"/>
      <c r="B112" s="37"/>
      <c r="C112" s="36"/>
      <c r="D112" s="38"/>
      <c r="E112" s="39"/>
      <c r="F112" s="36"/>
      <c r="G112" s="36"/>
      <c r="H112" s="36"/>
      <c r="I112" s="38"/>
      <c r="J112" s="36"/>
      <c r="K112" s="36"/>
      <c r="L112" s="36"/>
      <c r="M112" s="36"/>
      <c r="N112" s="36"/>
      <c r="O112" s="36"/>
      <c r="P112" s="36"/>
      <c r="Q112" s="42"/>
      <c r="R112" s="42"/>
      <c r="S112" s="42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</row>
    <row r="113" spans="1:107" ht="16.5" customHeight="1" x14ac:dyDescent="0.2">
      <c r="A113" s="36"/>
      <c r="B113" s="37"/>
      <c r="C113" s="36"/>
      <c r="D113" s="38"/>
      <c r="E113" s="39"/>
      <c r="F113" s="36"/>
      <c r="G113" s="36"/>
      <c r="H113" s="36"/>
      <c r="I113" s="38"/>
      <c r="J113" s="36"/>
      <c r="K113" s="36"/>
      <c r="L113" s="36"/>
      <c r="M113" s="36"/>
      <c r="N113" s="36"/>
      <c r="O113" s="36"/>
      <c r="P113" s="36"/>
      <c r="Q113" s="42"/>
      <c r="R113" s="42"/>
      <c r="S113" s="42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</row>
    <row r="114" spans="1:107" ht="16.5" customHeight="1" x14ac:dyDescent="0.2">
      <c r="A114" s="36"/>
      <c r="B114" s="37"/>
      <c r="C114" s="36"/>
      <c r="D114" s="38"/>
      <c r="E114" s="39"/>
      <c r="F114" s="36"/>
      <c r="G114" s="36"/>
      <c r="H114" s="36"/>
      <c r="I114" s="38"/>
      <c r="J114" s="36"/>
      <c r="K114" s="36"/>
      <c r="L114" s="36"/>
      <c r="M114" s="36"/>
      <c r="N114" s="36"/>
      <c r="O114" s="36"/>
      <c r="P114" s="36"/>
      <c r="Q114" s="42"/>
      <c r="R114" s="42"/>
      <c r="S114" s="42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</row>
    <row r="115" spans="1:107" ht="16.5" customHeight="1" x14ac:dyDescent="0.2">
      <c r="A115" s="36"/>
      <c r="B115" s="37"/>
      <c r="C115" s="36"/>
      <c r="D115" s="38"/>
      <c r="E115" s="39"/>
      <c r="F115" s="36"/>
      <c r="G115" s="36"/>
      <c r="H115" s="36"/>
      <c r="I115" s="38"/>
      <c r="J115" s="36"/>
      <c r="K115" s="36"/>
      <c r="L115" s="36"/>
      <c r="M115" s="36"/>
      <c r="N115" s="36"/>
      <c r="O115" s="36"/>
      <c r="P115" s="36"/>
      <c r="Q115" s="42"/>
      <c r="R115" s="42"/>
      <c r="S115" s="42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</row>
    <row r="116" spans="1:107" ht="16.5" customHeight="1" x14ac:dyDescent="0.2">
      <c r="A116" s="36"/>
      <c r="B116" s="37"/>
      <c r="C116" s="36"/>
      <c r="D116" s="38"/>
      <c r="E116" s="39"/>
      <c r="F116" s="36"/>
      <c r="G116" s="36"/>
      <c r="H116" s="36"/>
      <c r="I116" s="38"/>
      <c r="J116" s="36"/>
      <c r="K116" s="36"/>
      <c r="L116" s="36"/>
      <c r="M116" s="36"/>
      <c r="N116" s="36"/>
      <c r="O116" s="36"/>
      <c r="P116" s="36"/>
      <c r="Q116" s="42"/>
      <c r="R116" s="42"/>
      <c r="S116" s="42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</row>
    <row r="117" spans="1:107" ht="16.5" customHeight="1" x14ac:dyDescent="0.2">
      <c r="A117" s="36"/>
      <c r="B117" s="37"/>
      <c r="C117" s="36"/>
      <c r="D117" s="38"/>
      <c r="E117" s="39"/>
      <c r="F117" s="36"/>
      <c r="G117" s="36"/>
      <c r="H117" s="36"/>
      <c r="I117" s="38"/>
      <c r="J117" s="36"/>
      <c r="K117" s="36"/>
      <c r="L117" s="36"/>
      <c r="M117" s="36"/>
      <c r="N117" s="36"/>
      <c r="O117" s="36"/>
      <c r="P117" s="36"/>
      <c r="Q117" s="42"/>
      <c r="R117" s="42"/>
      <c r="S117" s="42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</row>
    <row r="118" spans="1:107" ht="16.5" customHeight="1" x14ac:dyDescent="0.2">
      <c r="A118" s="36"/>
      <c r="B118" s="37"/>
      <c r="C118" s="36"/>
      <c r="D118" s="38"/>
      <c r="E118" s="39"/>
      <c r="F118" s="36"/>
      <c r="G118" s="36"/>
      <c r="H118" s="36"/>
      <c r="I118" s="38"/>
      <c r="J118" s="36"/>
      <c r="K118" s="36"/>
      <c r="L118" s="36"/>
      <c r="M118" s="36"/>
      <c r="N118" s="36"/>
      <c r="O118" s="36"/>
      <c r="P118" s="36"/>
      <c r="Q118" s="42"/>
      <c r="R118" s="42"/>
      <c r="S118" s="42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</row>
    <row r="119" spans="1:107" ht="16.5" customHeight="1" x14ac:dyDescent="0.2">
      <c r="A119" s="36"/>
      <c r="B119" s="37"/>
      <c r="C119" s="36"/>
      <c r="D119" s="38"/>
      <c r="E119" s="39"/>
      <c r="F119" s="36"/>
      <c r="G119" s="36"/>
      <c r="H119" s="36"/>
      <c r="I119" s="38"/>
      <c r="J119" s="36"/>
      <c r="K119" s="36"/>
      <c r="L119" s="36"/>
      <c r="M119" s="36"/>
      <c r="N119" s="36"/>
      <c r="O119" s="36"/>
      <c r="P119" s="36"/>
      <c r="Q119" s="42"/>
      <c r="R119" s="42"/>
      <c r="S119" s="42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</row>
    <row r="120" spans="1:107" ht="16.5" customHeight="1" x14ac:dyDescent="0.2">
      <c r="A120" s="36"/>
      <c r="B120" s="37"/>
      <c r="C120" s="36"/>
      <c r="D120" s="38"/>
      <c r="E120" s="39"/>
      <c r="F120" s="36"/>
      <c r="G120" s="36"/>
      <c r="H120" s="36"/>
      <c r="I120" s="38"/>
      <c r="J120" s="36"/>
      <c r="K120" s="36"/>
      <c r="L120" s="36"/>
      <c r="M120" s="36"/>
      <c r="N120" s="36"/>
      <c r="O120" s="36"/>
      <c r="P120" s="36"/>
      <c r="Q120" s="42"/>
      <c r="R120" s="42"/>
      <c r="S120" s="42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</row>
    <row r="121" spans="1:107" ht="16.5" customHeight="1" x14ac:dyDescent="0.2">
      <c r="A121" s="36"/>
      <c r="B121" s="37"/>
      <c r="C121" s="36"/>
      <c r="D121" s="38"/>
      <c r="E121" s="39"/>
      <c r="F121" s="36"/>
      <c r="G121" s="36"/>
      <c r="H121" s="36"/>
      <c r="I121" s="38"/>
      <c r="J121" s="36"/>
      <c r="K121" s="36"/>
      <c r="L121" s="36"/>
      <c r="M121" s="36"/>
      <c r="N121" s="36"/>
      <c r="O121" s="36"/>
      <c r="P121" s="36"/>
      <c r="Q121" s="42"/>
      <c r="R121" s="42"/>
      <c r="S121" s="42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</row>
    <row r="122" spans="1:107" ht="16.5" customHeight="1" x14ac:dyDescent="0.2">
      <c r="A122" s="36"/>
      <c r="B122" s="37"/>
      <c r="C122" s="36"/>
      <c r="D122" s="38"/>
      <c r="E122" s="39"/>
      <c r="F122" s="36"/>
      <c r="G122" s="36"/>
      <c r="H122" s="36"/>
      <c r="I122" s="38"/>
      <c r="J122" s="36"/>
      <c r="K122" s="36"/>
      <c r="L122" s="36"/>
      <c r="M122" s="36"/>
      <c r="N122" s="36"/>
      <c r="O122" s="36"/>
      <c r="P122" s="36"/>
      <c r="Q122" s="42"/>
      <c r="R122" s="42"/>
      <c r="S122" s="42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</row>
    <row r="123" spans="1:107" ht="16.5" customHeight="1" x14ac:dyDescent="0.2">
      <c r="A123" s="36"/>
      <c r="B123" s="37"/>
      <c r="C123" s="36"/>
      <c r="D123" s="38"/>
      <c r="E123" s="39"/>
      <c r="F123" s="36"/>
      <c r="G123" s="36"/>
      <c r="H123" s="36"/>
      <c r="I123" s="38"/>
      <c r="J123" s="36"/>
      <c r="K123" s="36"/>
      <c r="L123" s="36"/>
      <c r="M123" s="36"/>
      <c r="N123" s="36"/>
      <c r="O123" s="36"/>
      <c r="P123" s="36"/>
      <c r="Q123" s="42"/>
      <c r="R123" s="42"/>
      <c r="S123" s="42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</row>
    <row r="124" spans="1:107" ht="16.5" customHeight="1" x14ac:dyDescent="0.2">
      <c r="A124" s="36"/>
      <c r="B124" s="37"/>
      <c r="C124" s="36"/>
      <c r="D124" s="38"/>
      <c r="E124" s="39"/>
      <c r="F124" s="36"/>
      <c r="G124" s="36"/>
      <c r="H124" s="36"/>
      <c r="I124" s="38"/>
      <c r="J124" s="36"/>
      <c r="K124" s="36"/>
      <c r="L124" s="36"/>
      <c r="M124" s="36"/>
      <c r="N124" s="36"/>
      <c r="O124" s="36"/>
      <c r="P124" s="36"/>
      <c r="Q124" s="42"/>
      <c r="R124" s="42"/>
      <c r="S124" s="42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</row>
    <row r="125" spans="1:107" ht="16.5" customHeight="1" x14ac:dyDescent="0.2">
      <c r="A125" s="36"/>
      <c r="B125" s="37"/>
      <c r="C125" s="36"/>
      <c r="D125" s="38"/>
      <c r="E125" s="39"/>
      <c r="F125" s="36"/>
      <c r="G125" s="36"/>
      <c r="H125" s="36"/>
      <c r="I125" s="38"/>
      <c r="J125" s="36"/>
      <c r="K125" s="36"/>
      <c r="L125" s="36"/>
      <c r="M125" s="36"/>
      <c r="N125" s="36"/>
      <c r="O125" s="36"/>
      <c r="P125" s="36"/>
      <c r="Q125" s="42"/>
      <c r="R125" s="42"/>
      <c r="S125" s="42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</row>
    <row r="126" spans="1:107" ht="16.5" customHeight="1" x14ac:dyDescent="0.2">
      <c r="A126" s="36"/>
      <c r="B126" s="37"/>
      <c r="C126" s="36"/>
      <c r="D126" s="38"/>
      <c r="E126" s="39"/>
      <c r="F126" s="36"/>
      <c r="G126" s="36"/>
      <c r="H126" s="36"/>
      <c r="I126" s="38"/>
      <c r="J126" s="36"/>
      <c r="K126" s="36"/>
      <c r="L126" s="36"/>
      <c r="M126" s="36"/>
      <c r="N126" s="36"/>
      <c r="O126" s="36"/>
      <c r="P126" s="36"/>
      <c r="Q126" s="42"/>
      <c r="R126" s="42"/>
      <c r="S126" s="42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</row>
    <row r="127" spans="1:107" ht="16.5" customHeight="1" x14ac:dyDescent="0.2">
      <c r="A127" s="36"/>
      <c r="B127" s="37"/>
      <c r="C127" s="36"/>
      <c r="D127" s="38"/>
      <c r="E127" s="39"/>
      <c r="F127" s="36"/>
      <c r="G127" s="36"/>
      <c r="H127" s="36"/>
      <c r="I127" s="38"/>
      <c r="J127" s="36"/>
      <c r="K127" s="36"/>
      <c r="L127" s="36"/>
      <c r="M127" s="36"/>
      <c r="N127" s="36"/>
      <c r="O127" s="36"/>
      <c r="P127" s="36"/>
      <c r="Q127" s="42"/>
      <c r="R127" s="42"/>
      <c r="S127" s="42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</row>
    <row r="128" spans="1:107" ht="16.5" customHeight="1" x14ac:dyDescent="0.2">
      <c r="A128" s="36"/>
      <c r="B128" s="37"/>
      <c r="C128" s="36"/>
      <c r="D128" s="38"/>
      <c r="E128" s="39"/>
      <c r="F128" s="36"/>
      <c r="G128" s="36"/>
      <c r="H128" s="36"/>
      <c r="I128" s="38"/>
      <c r="J128" s="36"/>
      <c r="K128" s="36"/>
      <c r="L128" s="36"/>
      <c r="M128" s="36"/>
      <c r="N128" s="36"/>
      <c r="O128" s="36"/>
      <c r="P128" s="36"/>
      <c r="Q128" s="42"/>
      <c r="R128" s="42"/>
      <c r="S128" s="42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</row>
    <row r="129" spans="1:107" ht="16.5" customHeight="1" x14ac:dyDescent="0.2">
      <c r="A129" s="36"/>
      <c r="B129" s="37"/>
      <c r="C129" s="36"/>
      <c r="D129" s="38"/>
      <c r="E129" s="39"/>
      <c r="F129" s="36"/>
      <c r="G129" s="36"/>
      <c r="H129" s="36"/>
      <c r="I129" s="38"/>
      <c r="J129" s="36"/>
      <c r="K129" s="36"/>
      <c r="L129" s="36"/>
      <c r="M129" s="36"/>
      <c r="N129" s="36"/>
      <c r="O129" s="36"/>
      <c r="P129" s="36"/>
      <c r="Q129" s="42"/>
      <c r="R129" s="42"/>
      <c r="S129" s="42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</row>
    <row r="130" spans="1:107" ht="16.5" customHeight="1" x14ac:dyDescent="0.2">
      <c r="A130" s="36"/>
      <c r="B130" s="37"/>
      <c r="C130" s="36"/>
      <c r="D130" s="38"/>
      <c r="E130" s="39"/>
      <c r="F130" s="36"/>
      <c r="G130" s="36"/>
      <c r="H130" s="36"/>
      <c r="I130" s="38"/>
      <c r="J130" s="36"/>
      <c r="K130" s="36"/>
      <c r="L130" s="36"/>
      <c r="M130" s="36"/>
      <c r="N130" s="36"/>
      <c r="O130" s="36"/>
      <c r="P130" s="36"/>
      <c r="Q130" s="42"/>
      <c r="R130" s="42"/>
      <c r="S130" s="42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</row>
    <row r="131" spans="1:107" ht="16.5" customHeight="1" x14ac:dyDescent="0.2">
      <c r="A131" s="36"/>
      <c r="B131" s="37"/>
      <c r="C131" s="36"/>
      <c r="D131" s="38"/>
      <c r="E131" s="39"/>
      <c r="F131" s="36"/>
      <c r="G131" s="36"/>
      <c r="H131" s="36"/>
      <c r="I131" s="38"/>
      <c r="J131" s="36"/>
      <c r="K131" s="36"/>
      <c r="L131" s="36"/>
      <c r="M131" s="36"/>
      <c r="N131" s="36"/>
      <c r="O131" s="36"/>
      <c r="P131" s="36"/>
      <c r="Q131" s="42"/>
      <c r="R131" s="42"/>
      <c r="S131" s="42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</row>
    <row r="132" spans="1:107" ht="16.5" customHeight="1" x14ac:dyDescent="0.2">
      <c r="A132" s="36"/>
      <c r="B132" s="37"/>
      <c r="C132" s="36"/>
      <c r="D132" s="38"/>
      <c r="E132" s="39"/>
      <c r="F132" s="36"/>
      <c r="G132" s="36"/>
      <c r="H132" s="36"/>
      <c r="I132" s="38"/>
      <c r="J132" s="36"/>
      <c r="K132" s="36"/>
      <c r="L132" s="36"/>
      <c r="M132" s="36"/>
      <c r="N132" s="36"/>
      <c r="O132" s="36"/>
      <c r="P132" s="36"/>
      <c r="Q132" s="42"/>
      <c r="R132" s="42"/>
      <c r="S132" s="42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</row>
    <row r="133" spans="1:107" ht="16.5" customHeight="1" x14ac:dyDescent="0.2">
      <c r="A133" s="36"/>
      <c r="B133" s="37"/>
      <c r="C133" s="36"/>
      <c r="D133" s="38"/>
      <c r="E133" s="39"/>
      <c r="F133" s="36"/>
      <c r="G133" s="36"/>
      <c r="H133" s="36"/>
      <c r="I133" s="38"/>
      <c r="J133" s="36"/>
      <c r="K133" s="36"/>
      <c r="L133" s="36"/>
      <c r="M133" s="36"/>
      <c r="N133" s="36"/>
      <c r="O133" s="36"/>
      <c r="P133" s="36"/>
      <c r="Q133" s="42"/>
      <c r="R133" s="42"/>
      <c r="S133" s="42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</row>
    <row r="134" spans="1:107" ht="16.5" customHeight="1" x14ac:dyDescent="0.2">
      <c r="A134" s="36"/>
      <c r="B134" s="37"/>
      <c r="C134" s="36"/>
      <c r="D134" s="38"/>
      <c r="E134" s="39"/>
      <c r="F134" s="36"/>
      <c r="G134" s="36"/>
      <c r="H134" s="36"/>
      <c r="I134" s="38"/>
      <c r="J134" s="36"/>
      <c r="K134" s="36"/>
      <c r="L134" s="36"/>
      <c r="M134" s="36"/>
      <c r="N134" s="36"/>
      <c r="O134" s="36"/>
      <c r="P134" s="36"/>
      <c r="Q134" s="42"/>
      <c r="R134" s="42"/>
      <c r="S134" s="42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</row>
    <row r="135" spans="1:107" ht="16.5" customHeight="1" x14ac:dyDescent="0.2">
      <c r="A135" s="36"/>
      <c r="B135" s="37"/>
      <c r="C135" s="36"/>
      <c r="D135" s="38"/>
      <c r="E135" s="39"/>
      <c r="F135" s="36"/>
      <c r="G135" s="36"/>
      <c r="H135" s="36"/>
      <c r="I135" s="38"/>
      <c r="J135" s="36"/>
      <c r="K135" s="36"/>
      <c r="L135" s="36"/>
      <c r="M135" s="36"/>
      <c r="N135" s="36"/>
      <c r="O135" s="36"/>
      <c r="P135" s="36"/>
      <c r="Q135" s="42"/>
      <c r="R135" s="42"/>
      <c r="S135" s="42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</row>
    <row r="136" spans="1:107" ht="16.5" customHeight="1" x14ac:dyDescent="0.2">
      <c r="A136" s="36"/>
      <c r="B136" s="37"/>
      <c r="C136" s="36"/>
      <c r="D136" s="38"/>
      <c r="E136" s="39"/>
      <c r="F136" s="36"/>
      <c r="G136" s="36"/>
      <c r="H136" s="36"/>
      <c r="I136" s="38"/>
      <c r="J136" s="36"/>
      <c r="K136" s="36"/>
      <c r="L136" s="36"/>
      <c r="M136" s="36"/>
      <c r="N136" s="36"/>
      <c r="O136" s="36"/>
      <c r="P136" s="36"/>
      <c r="Q136" s="42"/>
      <c r="R136" s="42"/>
      <c r="S136" s="42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</row>
    <row r="137" spans="1:107" ht="16.5" customHeight="1" x14ac:dyDescent="0.2">
      <c r="A137" s="36"/>
      <c r="B137" s="37"/>
      <c r="C137" s="36"/>
      <c r="D137" s="38"/>
      <c r="E137" s="39"/>
      <c r="F137" s="36"/>
      <c r="G137" s="36"/>
      <c r="H137" s="36"/>
      <c r="I137" s="38"/>
      <c r="J137" s="36"/>
      <c r="K137" s="36"/>
      <c r="L137" s="36"/>
      <c r="M137" s="36"/>
      <c r="N137" s="36"/>
      <c r="O137" s="36"/>
      <c r="P137" s="36"/>
      <c r="Q137" s="42"/>
      <c r="R137" s="42"/>
      <c r="S137" s="42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</row>
    <row r="138" spans="1:107" ht="16.5" customHeight="1" x14ac:dyDescent="0.2">
      <c r="A138" s="36"/>
      <c r="B138" s="37"/>
      <c r="C138" s="36"/>
      <c r="D138" s="38"/>
      <c r="E138" s="39"/>
      <c r="F138" s="36"/>
      <c r="G138" s="36"/>
      <c r="H138" s="36"/>
      <c r="I138" s="38"/>
      <c r="J138" s="36"/>
      <c r="K138" s="36"/>
      <c r="L138" s="36"/>
      <c r="M138" s="36"/>
      <c r="N138" s="36"/>
      <c r="O138" s="36"/>
      <c r="P138" s="36"/>
      <c r="Q138" s="42"/>
      <c r="R138" s="42"/>
      <c r="S138" s="42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</row>
    <row r="139" spans="1:107" ht="16.5" customHeight="1" x14ac:dyDescent="0.2">
      <c r="A139" s="36"/>
      <c r="B139" s="37"/>
      <c r="C139" s="36"/>
      <c r="D139" s="38"/>
      <c r="E139" s="39"/>
      <c r="F139" s="36"/>
      <c r="G139" s="36"/>
      <c r="H139" s="36"/>
      <c r="I139" s="38"/>
      <c r="J139" s="36"/>
      <c r="K139" s="36"/>
      <c r="L139" s="36"/>
      <c r="M139" s="36"/>
      <c r="N139" s="36"/>
      <c r="O139" s="36"/>
      <c r="P139" s="36"/>
      <c r="Q139" s="42"/>
      <c r="R139" s="42"/>
      <c r="S139" s="42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</row>
    <row r="140" spans="1:107" ht="16.5" customHeight="1" x14ac:dyDescent="0.2">
      <c r="A140" s="36"/>
      <c r="B140" s="37"/>
      <c r="C140" s="36"/>
      <c r="D140" s="38"/>
      <c r="E140" s="39"/>
      <c r="F140" s="36"/>
      <c r="G140" s="36"/>
      <c r="H140" s="36"/>
      <c r="I140" s="38"/>
      <c r="J140" s="36"/>
      <c r="K140" s="36"/>
      <c r="L140" s="36"/>
      <c r="M140" s="36"/>
      <c r="N140" s="36"/>
      <c r="O140" s="36"/>
      <c r="P140" s="36"/>
      <c r="Q140" s="42"/>
      <c r="R140" s="42"/>
      <c r="S140" s="42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</row>
    <row r="141" spans="1:107" ht="16.5" customHeight="1" x14ac:dyDescent="0.2">
      <c r="A141" s="36"/>
      <c r="B141" s="37"/>
      <c r="C141" s="36"/>
      <c r="D141" s="38"/>
      <c r="E141" s="39"/>
      <c r="F141" s="36"/>
      <c r="G141" s="36"/>
      <c r="H141" s="36"/>
      <c r="I141" s="38"/>
      <c r="J141" s="36"/>
      <c r="K141" s="36"/>
      <c r="L141" s="36"/>
      <c r="M141" s="36"/>
      <c r="N141" s="36"/>
      <c r="O141" s="36"/>
      <c r="P141" s="36"/>
      <c r="Q141" s="42"/>
      <c r="R141" s="42"/>
      <c r="S141" s="42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</row>
    <row r="142" spans="1:107" ht="16.5" customHeight="1" x14ac:dyDescent="0.2">
      <c r="A142" s="36"/>
      <c r="B142" s="37"/>
      <c r="C142" s="36"/>
      <c r="D142" s="38"/>
      <c r="E142" s="39"/>
      <c r="F142" s="36"/>
      <c r="G142" s="36"/>
      <c r="H142" s="36"/>
      <c r="I142" s="38"/>
      <c r="J142" s="36"/>
      <c r="K142" s="36"/>
      <c r="L142" s="36"/>
      <c r="M142" s="36"/>
      <c r="N142" s="36"/>
      <c r="O142" s="36"/>
      <c r="P142" s="36"/>
      <c r="Q142" s="42"/>
      <c r="R142" s="42"/>
      <c r="S142" s="42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</row>
    <row r="143" spans="1:107" ht="16.5" customHeight="1" x14ac:dyDescent="0.2">
      <c r="A143" s="36"/>
      <c r="B143" s="37"/>
      <c r="C143" s="36"/>
      <c r="D143" s="38"/>
      <c r="E143" s="39"/>
      <c r="F143" s="36"/>
      <c r="G143" s="36"/>
      <c r="H143" s="36"/>
      <c r="I143" s="38"/>
      <c r="J143" s="36"/>
      <c r="K143" s="36"/>
      <c r="L143" s="36"/>
      <c r="M143" s="36"/>
      <c r="N143" s="36"/>
      <c r="O143" s="36"/>
      <c r="P143" s="36"/>
      <c r="Q143" s="42"/>
      <c r="R143" s="42"/>
      <c r="S143" s="42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</row>
    <row r="144" spans="1:107" ht="16.5" customHeight="1" x14ac:dyDescent="0.2">
      <c r="A144" s="36"/>
      <c r="B144" s="37"/>
      <c r="C144" s="36"/>
      <c r="D144" s="38"/>
      <c r="E144" s="39"/>
      <c r="F144" s="36"/>
      <c r="G144" s="36"/>
      <c r="H144" s="36"/>
      <c r="I144" s="38"/>
      <c r="J144" s="36"/>
      <c r="K144" s="36"/>
      <c r="L144" s="36"/>
      <c r="M144" s="36"/>
      <c r="N144" s="36"/>
      <c r="O144" s="36"/>
      <c r="P144" s="36"/>
      <c r="Q144" s="42"/>
      <c r="R144" s="42"/>
      <c r="S144" s="42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</row>
    <row r="145" spans="1:114" ht="16.5" customHeight="1" x14ac:dyDescent="0.2">
      <c r="A145" s="36"/>
      <c r="B145" s="37"/>
      <c r="C145" s="36"/>
      <c r="D145" s="38"/>
      <c r="E145" s="39"/>
      <c r="F145" s="36"/>
      <c r="G145" s="36"/>
      <c r="H145" s="36"/>
      <c r="I145" s="38"/>
      <c r="J145" s="36"/>
      <c r="K145" s="36"/>
      <c r="L145" s="36"/>
      <c r="M145" s="36"/>
      <c r="N145" s="36"/>
      <c r="O145" s="36"/>
      <c r="P145" s="36"/>
      <c r="Q145" s="42"/>
      <c r="R145" s="42"/>
      <c r="S145" s="42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</row>
    <row r="146" spans="1:114" ht="16.5" customHeight="1" x14ac:dyDescent="0.2">
      <c r="A146" s="36"/>
      <c r="B146" s="37"/>
      <c r="C146" s="36"/>
      <c r="D146" s="38"/>
      <c r="E146" s="39"/>
      <c r="F146" s="36"/>
      <c r="G146" s="36"/>
      <c r="H146" s="36"/>
      <c r="I146" s="38"/>
      <c r="J146" s="36"/>
      <c r="K146" s="36"/>
      <c r="L146" s="36"/>
      <c r="M146" s="36"/>
      <c r="N146" s="36"/>
      <c r="O146" s="36"/>
      <c r="P146" s="36"/>
      <c r="Q146" s="42"/>
      <c r="R146" s="42"/>
      <c r="S146" s="42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</row>
    <row r="147" spans="1:114" ht="16.5" customHeight="1" x14ac:dyDescent="0.2">
      <c r="A147" s="36"/>
      <c r="B147" s="37"/>
      <c r="C147" s="36"/>
      <c r="D147" s="38"/>
      <c r="E147" s="39"/>
      <c r="F147" s="36"/>
      <c r="G147" s="36"/>
      <c r="H147" s="36"/>
      <c r="I147" s="38"/>
      <c r="J147" s="36"/>
      <c r="K147" s="36"/>
      <c r="L147" s="36"/>
      <c r="M147" s="36"/>
      <c r="N147" s="36"/>
      <c r="O147" s="36"/>
      <c r="P147" s="36"/>
      <c r="Q147" s="42"/>
      <c r="R147" s="42"/>
      <c r="S147" s="42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</row>
    <row r="148" spans="1:114" ht="16.5" customHeight="1" x14ac:dyDescent="0.2">
      <c r="A148" s="36"/>
      <c r="B148" s="37"/>
      <c r="C148" s="36"/>
      <c r="D148" s="38"/>
      <c r="E148" s="39"/>
      <c r="F148" s="36"/>
      <c r="G148" s="36"/>
      <c r="H148" s="36"/>
      <c r="I148" s="38"/>
      <c r="J148" s="36"/>
      <c r="K148" s="36"/>
      <c r="L148" s="36"/>
      <c r="M148" s="36"/>
      <c r="N148" s="36"/>
      <c r="O148" s="36"/>
      <c r="P148" s="36"/>
      <c r="Q148" s="42"/>
      <c r="R148" s="42"/>
      <c r="S148" s="42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</row>
    <row r="149" spans="1:114" ht="16.5" customHeight="1" x14ac:dyDescent="0.2">
      <c r="A149" s="36"/>
      <c r="B149" s="37"/>
      <c r="C149" s="36"/>
      <c r="D149" s="38"/>
      <c r="E149" s="39"/>
      <c r="F149" s="36"/>
      <c r="G149" s="36"/>
      <c r="H149" s="36"/>
      <c r="I149" s="38"/>
      <c r="J149" s="36"/>
      <c r="K149" s="36"/>
      <c r="L149" s="36"/>
      <c r="M149" s="36"/>
      <c r="N149" s="36"/>
      <c r="O149" s="36"/>
      <c r="Q149" s="42"/>
      <c r="R149" s="42"/>
      <c r="S149" s="36"/>
      <c r="T149" s="36"/>
      <c r="U149" s="36"/>
      <c r="V149" s="36"/>
      <c r="W149" s="36"/>
      <c r="X149" s="36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</row>
    <row r="150" spans="1:114" ht="16.5" customHeight="1" x14ac:dyDescent="0.2">
      <c r="A150" s="36"/>
      <c r="B150" s="37"/>
      <c r="C150" s="36"/>
      <c r="D150" s="38"/>
      <c r="E150" s="39"/>
      <c r="F150" s="36"/>
      <c r="G150" s="36"/>
      <c r="H150" s="36"/>
      <c r="I150" s="38"/>
      <c r="J150" s="36"/>
      <c r="K150" s="36"/>
      <c r="L150" s="36"/>
      <c r="M150" s="36"/>
      <c r="N150" s="36"/>
      <c r="O150" s="36"/>
      <c r="Q150" s="42"/>
      <c r="R150" s="42"/>
      <c r="S150" s="36"/>
      <c r="T150" s="36"/>
      <c r="U150" s="36"/>
      <c r="V150" s="36"/>
      <c r="W150" s="36"/>
      <c r="X150" s="36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</row>
    <row r="151" spans="1:114" ht="16.5" customHeight="1" x14ac:dyDescent="0.2">
      <c r="A151" s="36"/>
      <c r="B151" s="37"/>
      <c r="C151" s="36"/>
      <c r="D151" s="38"/>
      <c r="E151" s="39"/>
      <c r="F151" s="36"/>
      <c r="G151" s="36"/>
      <c r="H151" s="36"/>
      <c r="I151" s="38"/>
      <c r="J151" s="36"/>
      <c r="K151" s="36"/>
      <c r="L151" s="36"/>
      <c r="M151" s="36"/>
      <c r="N151" s="36"/>
      <c r="O151" s="36"/>
      <c r="Q151" s="42"/>
      <c r="R151" s="42"/>
      <c r="S151" s="36"/>
      <c r="T151" s="36"/>
      <c r="U151" s="36"/>
      <c r="V151" s="36"/>
      <c r="W151" s="36"/>
      <c r="X151" s="36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</row>
    <row r="152" spans="1:114" ht="16.5" customHeight="1" x14ac:dyDescent="0.2">
      <c r="A152" s="36"/>
      <c r="B152" s="37"/>
      <c r="C152" s="36"/>
      <c r="D152" s="38"/>
      <c r="E152" s="39"/>
      <c r="F152" s="36"/>
      <c r="G152" s="36"/>
      <c r="H152" s="36"/>
      <c r="I152" s="38"/>
      <c r="J152" s="36"/>
      <c r="K152" s="36"/>
      <c r="L152" s="36"/>
      <c r="M152" s="36"/>
      <c r="N152" s="36"/>
      <c r="O152" s="36"/>
      <c r="Q152" s="42"/>
      <c r="R152" s="42"/>
      <c r="S152" s="36"/>
      <c r="T152" s="36"/>
      <c r="U152" s="36"/>
      <c r="V152" s="36"/>
      <c r="W152" s="36"/>
      <c r="X152" s="36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</row>
    <row r="153" spans="1:114" ht="16.5" customHeight="1" x14ac:dyDescent="0.2">
      <c r="A153" s="36"/>
      <c r="B153" s="37"/>
      <c r="C153" s="36"/>
      <c r="D153" s="38"/>
      <c r="E153" s="39"/>
      <c r="F153" s="36"/>
      <c r="G153" s="36"/>
      <c r="H153" s="36"/>
      <c r="I153" s="38"/>
      <c r="J153" s="36"/>
      <c r="K153" s="36"/>
      <c r="L153" s="36"/>
      <c r="M153" s="36"/>
      <c r="N153" s="36"/>
      <c r="O153" s="36"/>
      <c r="Q153" s="42"/>
      <c r="R153" s="42"/>
      <c r="S153" s="36"/>
      <c r="T153" s="36"/>
      <c r="U153" s="36"/>
      <c r="V153" s="36"/>
      <c r="W153" s="36"/>
      <c r="X153" s="36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</row>
    <row r="154" spans="1:114" ht="16.5" customHeight="1" x14ac:dyDescent="0.2">
      <c r="A154" s="36"/>
      <c r="B154" s="37"/>
      <c r="C154" s="36"/>
      <c r="D154" s="38"/>
      <c r="E154" s="39"/>
      <c r="F154" s="36"/>
      <c r="G154" s="36"/>
      <c r="H154" s="36"/>
      <c r="I154" s="38"/>
      <c r="J154" s="36"/>
      <c r="K154" s="36"/>
      <c r="L154" s="36"/>
      <c r="M154" s="36"/>
      <c r="N154" s="36"/>
      <c r="O154" s="36"/>
      <c r="Q154" s="42"/>
      <c r="R154" s="42"/>
      <c r="S154" s="36"/>
      <c r="T154" s="36"/>
      <c r="U154" s="36"/>
      <c r="V154" s="36"/>
      <c r="W154" s="36"/>
      <c r="X154" s="36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</row>
    <row r="155" spans="1:114" ht="16.5" customHeight="1" x14ac:dyDescent="0.2">
      <c r="A155" s="36"/>
      <c r="B155" s="37"/>
      <c r="C155" s="36"/>
      <c r="D155" s="38"/>
      <c r="E155" s="39"/>
      <c r="F155" s="36"/>
      <c r="G155" s="36"/>
      <c r="H155" s="36"/>
      <c r="I155" s="38"/>
      <c r="J155" s="36"/>
      <c r="K155" s="36"/>
      <c r="L155" s="36"/>
      <c r="M155" s="36"/>
      <c r="N155" s="36"/>
      <c r="O155" s="36"/>
      <c r="Q155" s="42"/>
      <c r="R155" s="42"/>
      <c r="S155" s="36"/>
      <c r="T155" s="36"/>
      <c r="U155" s="36"/>
      <c r="V155" s="36"/>
      <c r="W155" s="36"/>
      <c r="X155" s="36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</row>
    <row r="156" spans="1:114" ht="16.5" customHeight="1" x14ac:dyDescent="0.2">
      <c r="A156" s="36"/>
      <c r="B156" s="37"/>
      <c r="C156" s="36"/>
      <c r="D156" s="38"/>
      <c r="E156" s="39"/>
      <c r="F156" s="36"/>
      <c r="G156" s="36"/>
      <c r="H156" s="36"/>
      <c r="I156" s="38"/>
      <c r="J156" s="36"/>
      <c r="K156" s="36"/>
      <c r="L156" s="36"/>
      <c r="M156" s="36"/>
      <c r="N156" s="36"/>
      <c r="O156" s="36"/>
      <c r="Q156" s="42"/>
      <c r="R156" s="42"/>
      <c r="S156" s="36"/>
      <c r="T156" s="36"/>
      <c r="U156" s="36"/>
      <c r="V156" s="36"/>
      <c r="W156" s="36"/>
      <c r="X156" s="36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</row>
    <row r="157" spans="1:114" ht="16.5" customHeight="1" x14ac:dyDescent="0.2">
      <c r="A157" s="36"/>
      <c r="B157" s="37"/>
      <c r="C157" s="36"/>
      <c r="D157" s="38"/>
      <c r="E157" s="39"/>
      <c r="F157" s="36"/>
      <c r="G157" s="36"/>
      <c r="H157" s="36"/>
      <c r="I157" s="38"/>
      <c r="J157" s="36"/>
      <c r="K157" s="36"/>
      <c r="L157" s="36"/>
      <c r="M157" s="36"/>
      <c r="N157" s="36"/>
      <c r="O157" s="36"/>
      <c r="Q157" s="42"/>
      <c r="R157" s="42"/>
      <c r="S157" s="36"/>
      <c r="T157" s="36"/>
      <c r="U157" s="36"/>
      <c r="V157" s="36"/>
      <c r="W157" s="36"/>
      <c r="X157" s="36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</row>
    <row r="158" spans="1:114" ht="16.5" customHeight="1" x14ac:dyDescent="0.2">
      <c r="A158" s="36"/>
      <c r="B158" s="37"/>
      <c r="C158" s="36"/>
      <c r="D158" s="38"/>
      <c r="E158" s="39"/>
      <c r="F158" s="36"/>
      <c r="G158" s="36"/>
      <c r="H158" s="36"/>
      <c r="I158" s="38"/>
      <c r="J158" s="36"/>
      <c r="K158" s="36"/>
      <c r="L158" s="36"/>
      <c r="M158" s="36"/>
      <c r="N158" s="36"/>
      <c r="O158" s="36"/>
      <c r="Q158" s="42"/>
      <c r="R158" s="42"/>
      <c r="S158" s="36"/>
      <c r="T158" s="36"/>
      <c r="U158" s="36"/>
      <c r="V158" s="36"/>
      <c r="W158" s="36"/>
      <c r="X158" s="36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</row>
    <row r="159" spans="1:114" ht="16.5" customHeight="1" x14ac:dyDescent="0.2">
      <c r="A159" s="36"/>
      <c r="B159" s="37"/>
      <c r="C159" s="36"/>
      <c r="D159" s="38"/>
      <c r="E159" s="39"/>
      <c r="F159" s="36"/>
      <c r="G159" s="36"/>
      <c r="H159" s="36"/>
      <c r="I159" s="38"/>
      <c r="J159" s="36"/>
      <c r="K159" s="36"/>
      <c r="L159" s="36"/>
      <c r="M159" s="36"/>
      <c r="N159" s="36"/>
      <c r="O159" s="36"/>
      <c r="Q159" s="42"/>
      <c r="R159" s="42"/>
      <c r="S159" s="36"/>
      <c r="T159" s="36"/>
      <c r="U159" s="36"/>
      <c r="V159" s="36"/>
      <c r="W159" s="36"/>
      <c r="X159" s="36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</row>
    <row r="160" spans="1:114" ht="16.5" customHeight="1" x14ac:dyDescent="0.2">
      <c r="A160" s="36"/>
      <c r="B160" s="37"/>
      <c r="C160" s="36"/>
      <c r="D160" s="38"/>
      <c r="E160" s="39"/>
      <c r="F160" s="36"/>
      <c r="G160" s="36"/>
      <c r="H160" s="36"/>
      <c r="I160" s="38"/>
      <c r="J160" s="36"/>
      <c r="K160" s="36"/>
      <c r="L160" s="36"/>
      <c r="M160" s="36"/>
      <c r="N160" s="36"/>
      <c r="O160" s="36"/>
      <c r="Q160" s="42"/>
      <c r="R160" s="42"/>
      <c r="S160" s="36"/>
      <c r="T160" s="36"/>
      <c r="U160" s="36"/>
      <c r="V160" s="36"/>
      <c r="W160" s="36"/>
      <c r="X160" s="36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</row>
    <row r="161" spans="1:114" ht="16.5" customHeight="1" x14ac:dyDescent="0.2">
      <c r="A161" s="36"/>
      <c r="B161" s="37"/>
      <c r="C161" s="36"/>
      <c r="D161" s="38"/>
      <c r="E161" s="39"/>
      <c r="F161" s="36"/>
      <c r="G161" s="36"/>
      <c r="H161" s="36"/>
      <c r="I161" s="38"/>
      <c r="J161" s="36"/>
      <c r="K161" s="36"/>
      <c r="L161" s="36"/>
      <c r="M161" s="36"/>
      <c r="N161" s="36"/>
      <c r="O161" s="36"/>
      <c r="Q161" s="42"/>
      <c r="R161" s="42"/>
      <c r="S161" s="36"/>
      <c r="T161" s="36"/>
      <c r="U161" s="36"/>
      <c r="V161" s="36"/>
      <c r="W161" s="36"/>
      <c r="X161" s="36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</row>
    <row r="162" spans="1:114" ht="16.5" customHeight="1" x14ac:dyDescent="0.2">
      <c r="A162" s="36"/>
      <c r="B162" s="37"/>
      <c r="C162" s="36"/>
      <c r="D162" s="38"/>
      <c r="E162" s="39"/>
      <c r="F162" s="36"/>
      <c r="G162" s="36"/>
      <c r="H162" s="36"/>
      <c r="I162" s="38"/>
      <c r="J162" s="36"/>
      <c r="K162" s="36"/>
      <c r="L162" s="36"/>
      <c r="M162" s="36"/>
      <c r="N162" s="36"/>
      <c r="O162" s="36"/>
      <c r="Q162" s="42"/>
      <c r="R162" s="42"/>
      <c r="S162" s="36"/>
      <c r="T162" s="36"/>
      <c r="U162" s="36"/>
      <c r="V162" s="36"/>
      <c r="W162" s="36"/>
      <c r="X162" s="36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</row>
    <row r="163" spans="1:114" ht="16.5" customHeight="1" x14ac:dyDescent="0.2">
      <c r="A163" s="36"/>
      <c r="B163" s="37"/>
      <c r="C163" s="36"/>
      <c r="D163" s="38"/>
      <c r="E163" s="39"/>
      <c r="F163" s="36"/>
      <c r="G163" s="36"/>
      <c r="H163" s="36"/>
      <c r="I163" s="38"/>
      <c r="J163" s="36"/>
      <c r="K163" s="36"/>
      <c r="L163" s="36"/>
      <c r="M163" s="36"/>
      <c r="N163" s="36"/>
      <c r="O163" s="36"/>
      <c r="Q163" s="42"/>
      <c r="R163" s="42"/>
      <c r="S163" s="36"/>
      <c r="T163" s="36"/>
      <c r="U163" s="36"/>
      <c r="V163" s="36"/>
      <c r="W163" s="36"/>
      <c r="X163" s="36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</row>
    <row r="164" spans="1:114" ht="16.5" customHeight="1" x14ac:dyDescent="0.2">
      <c r="A164" s="36"/>
      <c r="B164" s="37"/>
      <c r="C164" s="36"/>
      <c r="D164" s="38"/>
      <c r="E164" s="39"/>
      <c r="F164" s="36"/>
      <c r="G164" s="36"/>
      <c r="H164" s="36"/>
      <c r="I164" s="38"/>
      <c r="J164" s="36"/>
      <c r="K164" s="36"/>
      <c r="L164" s="36"/>
      <c r="M164" s="36"/>
      <c r="N164" s="36"/>
      <c r="O164" s="36"/>
      <c r="Q164" s="42"/>
      <c r="R164" s="42"/>
      <c r="S164" s="36"/>
      <c r="T164" s="36"/>
      <c r="U164" s="36"/>
      <c r="V164" s="36"/>
      <c r="W164" s="36"/>
      <c r="X164" s="36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</row>
    <row r="165" spans="1:114" ht="16.5" customHeight="1" x14ac:dyDescent="0.2">
      <c r="A165" s="36"/>
      <c r="B165" s="37"/>
      <c r="C165" s="36"/>
      <c r="D165" s="38"/>
      <c r="E165" s="39"/>
      <c r="F165" s="36"/>
      <c r="G165" s="36"/>
      <c r="H165" s="36"/>
      <c r="I165" s="38"/>
      <c r="J165" s="36"/>
      <c r="K165" s="36"/>
      <c r="L165" s="36"/>
      <c r="M165" s="36"/>
      <c r="N165" s="36"/>
      <c r="O165" s="36"/>
      <c r="Q165" s="42"/>
      <c r="R165" s="42"/>
      <c r="S165" s="36"/>
      <c r="T165" s="36"/>
      <c r="U165" s="36"/>
      <c r="V165" s="36"/>
      <c r="W165" s="36"/>
      <c r="X165" s="36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</row>
    <row r="166" spans="1:114" ht="16.5" customHeight="1" x14ac:dyDescent="0.2">
      <c r="A166" s="36"/>
      <c r="B166" s="37"/>
      <c r="C166" s="36"/>
      <c r="D166" s="38"/>
      <c r="E166" s="39"/>
      <c r="F166" s="36"/>
      <c r="G166" s="36"/>
      <c r="H166" s="36"/>
      <c r="I166" s="38"/>
      <c r="J166" s="36"/>
      <c r="K166" s="36"/>
      <c r="L166" s="36"/>
      <c r="M166" s="36"/>
      <c r="N166" s="36"/>
      <c r="O166" s="36"/>
      <c r="Q166" s="42"/>
      <c r="R166" s="42"/>
      <c r="S166" s="36"/>
      <c r="T166" s="36"/>
      <c r="U166" s="36"/>
      <c r="V166" s="36"/>
      <c r="W166" s="36"/>
      <c r="X166" s="36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</row>
    <row r="167" spans="1:114" ht="16.5" customHeight="1" x14ac:dyDescent="0.2">
      <c r="A167" s="36"/>
      <c r="B167" s="37"/>
      <c r="C167" s="36"/>
      <c r="D167" s="38"/>
      <c r="E167" s="39"/>
      <c r="F167" s="36"/>
      <c r="G167" s="36"/>
      <c r="H167" s="36"/>
      <c r="I167" s="38"/>
      <c r="J167" s="36"/>
      <c r="K167" s="36"/>
      <c r="L167" s="36"/>
      <c r="M167" s="36"/>
      <c r="N167" s="36"/>
      <c r="O167" s="36"/>
      <c r="Q167" s="42"/>
      <c r="R167" s="42"/>
      <c r="S167" s="36"/>
      <c r="T167" s="36"/>
      <c r="U167" s="36"/>
      <c r="V167" s="36"/>
      <c r="W167" s="36"/>
      <c r="X167" s="36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</row>
    <row r="168" spans="1:114" ht="16.5" customHeight="1" x14ac:dyDescent="0.2">
      <c r="A168" s="36"/>
      <c r="B168" s="37"/>
      <c r="C168" s="36"/>
      <c r="D168" s="38"/>
      <c r="E168" s="39"/>
      <c r="F168" s="36"/>
      <c r="G168" s="36"/>
      <c r="H168" s="36"/>
      <c r="I168" s="38"/>
      <c r="J168" s="36"/>
      <c r="K168" s="36"/>
      <c r="L168" s="36"/>
      <c r="M168" s="36"/>
      <c r="N168" s="36"/>
      <c r="O168" s="36"/>
      <c r="Q168" s="42"/>
      <c r="R168" s="42"/>
      <c r="S168" s="36"/>
      <c r="T168" s="36"/>
      <c r="U168" s="36"/>
      <c r="V168" s="36"/>
      <c r="W168" s="36"/>
      <c r="X168" s="36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</row>
    <row r="169" spans="1:114" ht="16.5" customHeight="1" x14ac:dyDescent="0.2">
      <c r="A169" s="36"/>
      <c r="B169" s="37"/>
      <c r="C169" s="36"/>
      <c r="D169" s="38"/>
      <c r="E169" s="39"/>
      <c r="F169" s="36"/>
      <c r="G169" s="36"/>
      <c r="H169" s="36"/>
      <c r="I169" s="38"/>
      <c r="J169" s="36"/>
      <c r="K169" s="36"/>
      <c r="L169" s="36"/>
      <c r="M169" s="36"/>
      <c r="N169" s="36"/>
      <c r="O169" s="36"/>
      <c r="Q169" s="42"/>
      <c r="R169" s="42"/>
      <c r="S169" s="36"/>
      <c r="T169" s="36"/>
      <c r="U169" s="36"/>
      <c r="V169" s="36"/>
      <c r="W169" s="36"/>
      <c r="X169" s="36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</row>
    <row r="170" spans="1:114" ht="16.5" customHeight="1" x14ac:dyDescent="0.2">
      <c r="A170" s="36"/>
      <c r="B170" s="37"/>
      <c r="C170" s="36"/>
      <c r="D170" s="38"/>
      <c r="E170" s="39"/>
      <c r="F170" s="36"/>
      <c r="G170" s="36"/>
      <c r="H170" s="36"/>
      <c r="I170" s="38"/>
      <c r="J170" s="36"/>
      <c r="K170" s="36"/>
      <c r="L170" s="36"/>
      <c r="M170" s="36"/>
      <c r="N170" s="36"/>
      <c r="O170" s="36"/>
      <c r="Q170" s="42"/>
      <c r="R170" s="42"/>
      <c r="S170" s="36"/>
      <c r="T170" s="36"/>
      <c r="U170" s="36"/>
      <c r="V170" s="36"/>
      <c r="W170" s="36"/>
      <c r="X170" s="36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</row>
    <row r="171" spans="1:114" ht="16.5" customHeight="1" x14ac:dyDescent="0.2">
      <c r="A171" s="36"/>
      <c r="B171" s="37"/>
      <c r="C171" s="36"/>
      <c r="D171" s="38"/>
      <c r="E171" s="39"/>
      <c r="F171" s="36"/>
      <c r="G171" s="36"/>
      <c r="H171" s="36"/>
      <c r="I171" s="38"/>
      <c r="J171" s="36"/>
      <c r="K171" s="36"/>
      <c r="L171" s="36"/>
      <c r="M171" s="36"/>
      <c r="N171" s="36"/>
      <c r="O171" s="36"/>
      <c r="Q171" s="42"/>
      <c r="R171" s="42"/>
      <c r="S171" s="36"/>
      <c r="T171" s="36"/>
      <c r="U171" s="36"/>
      <c r="V171" s="36"/>
      <c r="W171" s="36"/>
      <c r="X171" s="36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</row>
    <row r="172" spans="1:114" ht="16.5" customHeight="1" x14ac:dyDescent="0.2">
      <c r="A172" s="36"/>
      <c r="B172" s="37"/>
      <c r="C172" s="36"/>
      <c r="D172" s="38"/>
      <c r="E172" s="39"/>
      <c r="F172" s="36"/>
      <c r="G172" s="36"/>
      <c r="H172" s="36"/>
      <c r="I172" s="38"/>
      <c r="J172" s="36"/>
      <c r="K172" s="36"/>
      <c r="L172" s="36"/>
      <c r="M172" s="36"/>
      <c r="N172" s="36"/>
      <c r="O172" s="36"/>
      <c r="Q172" s="42"/>
      <c r="R172" s="42"/>
      <c r="S172" s="36"/>
      <c r="T172" s="36"/>
      <c r="U172" s="36"/>
      <c r="V172" s="36"/>
      <c r="W172" s="36"/>
      <c r="X172" s="36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</row>
    <row r="173" spans="1:114" ht="16.5" customHeight="1" x14ac:dyDescent="0.2">
      <c r="A173" s="36"/>
      <c r="B173" s="37"/>
      <c r="C173" s="36"/>
      <c r="D173" s="38"/>
      <c r="E173" s="39"/>
      <c r="F173" s="36"/>
      <c r="G173" s="36"/>
      <c r="H173" s="36"/>
      <c r="I173" s="38"/>
      <c r="J173" s="36"/>
      <c r="K173" s="36"/>
      <c r="L173" s="36"/>
      <c r="M173" s="36"/>
      <c r="N173" s="36"/>
      <c r="O173" s="36"/>
      <c r="Q173" s="42"/>
      <c r="R173" s="42"/>
      <c r="S173" s="36"/>
      <c r="T173" s="36"/>
      <c r="U173" s="36"/>
      <c r="V173" s="36"/>
      <c r="W173" s="36"/>
      <c r="X173" s="36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</row>
    <row r="174" spans="1:114" ht="16.5" customHeight="1" x14ac:dyDescent="0.2">
      <c r="A174" s="36"/>
      <c r="B174" s="37"/>
      <c r="C174" s="36"/>
      <c r="D174" s="38"/>
      <c r="E174" s="39"/>
      <c r="F174" s="36"/>
      <c r="G174" s="36"/>
      <c r="H174" s="36"/>
      <c r="I174" s="38"/>
      <c r="J174" s="36"/>
      <c r="K174" s="36"/>
      <c r="L174" s="36"/>
      <c r="M174" s="36"/>
      <c r="N174" s="36"/>
      <c r="O174" s="36"/>
      <c r="Q174" s="42"/>
      <c r="R174" s="42"/>
      <c r="S174" s="36"/>
      <c r="T174" s="36"/>
      <c r="U174" s="36"/>
      <c r="V174" s="36"/>
      <c r="W174" s="36"/>
      <c r="X174" s="36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</row>
    <row r="175" spans="1:114" ht="16.5" customHeight="1" x14ac:dyDescent="0.2">
      <c r="A175" s="36"/>
      <c r="B175" s="37"/>
      <c r="C175" s="36"/>
      <c r="D175" s="38"/>
      <c r="E175" s="39"/>
      <c r="F175" s="36"/>
      <c r="G175" s="36"/>
      <c r="H175" s="36"/>
      <c r="I175" s="38"/>
      <c r="J175" s="36"/>
      <c r="K175" s="36"/>
      <c r="L175" s="36"/>
      <c r="M175" s="36"/>
      <c r="N175" s="36"/>
      <c r="O175" s="36"/>
      <c r="Q175" s="42"/>
      <c r="R175" s="42"/>
      <c r="S175" s="36"/>
      <c r="T175" s="36"/>
      <c r="U175" s="36"/>
      <c r="V175" s="36"/>
      <c r="W175" s="36"/>
      <c r="X175" s="36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</row>
    <row r="176" spans="1:114" ht="16.5" customHeight="1" x14ac:dyDescent="0.2">
      <c r="A176" s="36"/>
      <c r="B176" s="37"/>
      <c r="C176" s="36"/>
      <c r="D176" s="38"/>
      <c r="E176" s="39"/>
      <c r="F176" s="36"/>
      <c r="G176" s="36"/>
      <c r="H176" s="36"/>
      <c r="I176" s="38"/>
      <c r="J176" s="36"/>
      <c r="K176" s="36"/>
      <c r="L176" s="36"/>
      <c r="M176" s="36"/>
      <c r="N176" s="36"/>
      <c r="O176" s="36"/>
      <c r="Q176" s="42"/>
      <c r="R176" s="42"/>
      <c r="S176" s="36"/>
      <c r="T176" s="36"/>
      <c r="U176" s="36"/>
      <c r="V176" s="36"/>
      <c r="W176" s="36"/>
      <c r="X176" s="36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</row>
    <row r="177" spans="1:114" ht="16.5" customHeight="1" x14ac:dyDescent="0.2">
      <c r="A177" s="36"/>
      <c r="B177" s="37"/>
      <c r="C177" s="36"/>
      <c r="D177" s="38"/>
      <c r="E177" s="39"/>
      <c r="F177" s="36"/>
      <c r="G177" s="36"/>
      <c r="H177" s="36"/>
      <c r="I177" s="38"/>
      <c r="J177" s="36"/>
      <c r="K177" s="36"/>
      <c r="L177" s="36"/>
      <c r="M177" s="36"/>
      <c r="N177" s="36"/>
      <c r="O177" s="36"/>
      <c r="Q177" s="42"/>
      <c r="R177" s="42"/>
      <c r="S177" s="36"/>
      <c r="T177" s="36"/>
      <c r="U177" s="36"/>
      <c r="V177" s="36"/>
      <c r="W177" s="36"/>
      <c r="X177" s="36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</row>
    <row r="178" spans="1:114" ht="16.5" customHeight="1" x14ac:dyDescent="0.2">
      <c r="A178" s="36"/>
      <c r="B178" s="37"/>
      <c r="C178" s="36"/>
      <c r="D178" s="38"/>
      <c r="E178" s="39"/>
      <c r="F178" s="36"/>
      <c r="G178" s="36"/>
      <c r="H178" s="36"/>
      <c r="I178" s="38"/>
      <c r="J178" s="36"/>
      <c r="K178" s="36"/>
      <c r="L178" s="36"/>
      <c r="M178" s="36"/>
      <c r="N178" s="36"/>
      <c r="O178" s="36"/>
      <c r="Q178" s="42"/>
      <c r="R178" s="42"/>
      <c r="S178" s="36"/>
      <c r="T178" s="36"/>
      <c r="U178" s="36"/>
      <c r="V178" s="36"/>
      <c r="W178" s="36"/>
      <c r="X178" s="36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</row>
    <row r="179" spans="1:114" ht="16.5" customHeight="1" x14ac:dyDescent="0.2">
      <c r="A179" s="36"/>
      <c r="B179" s="37"/>
      <c r="C179" s="36"/>
      <c r="D179" s="38"/>
      <c r="E179" s="39"/>
      <c r="F179" s="36"/>
      <c r="G179" s="36"/>
      <c r="H179" s="36"/>
      <c r="I179" s="38"/>
      <c r="J179" s="36"/>
      <c r="K179" s="36"/>
      <c r="L179" s="36"/>
      <c r="M179" s="36"/>
      <c r="N179" s="36"/>
      <c r="O179" s="36"/>
      <c r="Q179" s="42"/>
      <c r="R179" s="42"/>
      <c r="S179" s="36"/>
      <c r="T179" s="36"/>
      <c r="U179" s="36"/>
      <c r="V179" s="36"/>
      <c r="W179" s="36"/>
      <c r="X179" s="36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</row>
    <row r="180" spans="1:114" ht="16.5" customHeight="1" x14ac:dyDescent="0.2">
      <c r="A180" s="36"/>
      <c r="B180" s="37"/>
      <c r="C180" s="36"/>
      <c r="D180" s="38"/>
      <c r="E180" s="39"/>
      <c r="F180" s="36"/>
      <c r="G180" s="36"/>
      <c r="H180" s="36"/>
      <c r="I180" s="38"/>
      <c r="J180" s="36"/>
      <c r="K180" s="36"/>
      <c r="L180" s="36"/>
      <c r="M180" s="36"/>
      <c r="N180" s="36"/>
      <c r="O180" s="36"/>
      <c r="Q180" s="42"/>
      <c r="R180" s="42"/>
      <c r="S180" s="36"/>
      <c r="T180" s="36"/>
      <c r="U180" s="36"/>
      <c r="V180" s="36"/>
      <c r="W180" s="36"/>
      <c r="X180" s="36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</row>
    <row r="181" spans="1:114" ht="16.5" customHeight="1" x14ac:dyDescent="0.2">
      <c r="A181" s="36"/>
      <c r="B181" s="37"/>
      <c r="C181" s="36"/>
      <c r="D181" s="38"/>
      <c r="E181" s="39"/>
      <c r="F181" s="36"/>
      <c r="G181" s="36"/>
      <c r="H181" s="36"/>
      <c r="I181" s="38"/>
      <c r="J181" s="36"/>
      <c r="K181" s="36"/>
      <c r="L181" s="36"/>
      <c r="M181" s="36"/>
      <c r="N181" s="36"/>
      <c r="O181" s="36"/>
      <c r="Q181" s="42"/>
      <c r="R181" s="42"/>
      <c r="S181" s="36"/>
      <c r="T181" s="36"/>
      <c r="U181" s="36"/>
      <c r="V181" s="36"/>
      <c r="W181" s="36"/>
      <c r="X181" s="36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</row>
    <row r="182" spans="1:114" ht="16.5" customHeight="1" x14ac:dyDescent="0.2">
      <c r="A182" s="36"/>
      <c r="B182" s="37"/>
      <c r="C182" s="36"/>
      <c r="D182" s="38"/>
      <c r="E182" s="39"/>
      <c r="F182" s="36"/>
      <c r="G182" s="36"/>
      <c r="H182" s="36"/>
      <c r="I182" s="38"/>
      <c r="J182" s="36"/>
      <c r="K182" s="36"/>
      <c r="L182" s="36"/>
      <c r="M182" s="36"/>
      <c r="N182" s="36"/>
      <c r="O182" s="36"/>
      <c r="Q182" s="42"/>
      <c r="R182" s="42"/>
      <c r="S182" s="36"/>
      <c r="T182" s="36"/>
      <c r="U182" s="36"/>
      <c r="V182" s="36"/>
      <c r="W182" s="36"/>
      <c r="X182" s="36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</row>
    <row r="183" spans="1:114" ht="16.5" customHeight="1" x14ac:dyDescent="0.2">
      <c r="A183" s="36"/>
      <c r="B183" s="37"/>
      <c r="C183" s="36"/>
      <c r="D183" s="38"/>
      <c r="E183" s="39"/>
      <c r="F183" s="36"/>
      <c r="G183" s="36"/>
      <c r="H183" s="36"/>
      <c r="I183" s="38"/>
      <c r="J183" s="36"/>
      <c r="K183" s="36"/>
      <c r="L183" s="36"/>
      <c r="M183" s="36"/>
      <c r="N183" s="36"/>
      <c r="O183" s="36"/>
      <c r="Q183" s="42"/>
      <c r="R183" s="42"/>
      <c r="S183" s="36"/>
      <c r="T183" s="36"/>
      <c r="U183" s="36"/>
      <c r="V183" s="36"/>
      <c r="W183" s="36"/>
      <c r="X183" s="36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</row>
    <row r="184" spans="1:114" ht="16.5" customHeight="1" x14ac:dyDescent="0.2">
      <c r="A184" s="36"/>
      <c r="B184" s="37"/>
      <c r="C184" s="36"/>
      <c r="D184" s="38"/>
      <c r="E184" s="39"/>
      <c r="F184" s="36"/>
      <c r="G184" s="36"/>
      <c r="H184" s="36"/>
      <c r="I184" s="38"/>
      <c r="J184" s="36"/>
      <c r="K184" s="36"/>
      <c r="L184" s="36"/>
      <c r="M184" s="36"/>
      <c r="N184" s="36"/>
      <c r="O184" s="36"/>
      <c r="Q184" s="42"/>
      <c r="R184" s="42"/>
      <c r="S184" s="36"/>
      <c r="T184" s="36"/>
      <c r="U184" s="36"/>
      <c r="V184" s="36"/>
      <c r="W184" s="36"/>
      <c r="X184" s="36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</row>
    <row r="185" spans="1:114" ht="16.5" customHeight="1" x14ac:dyDescent="0.2">
      <c r="A185" s="36"/>
      <c r="B185" s="37"/>
      <c r="C185" s="36"/>
      <c r="D185" s="38"/>
      <c r="E185" s="39"/>
      <c r="F185" s="36"/>
      <c r="G185" s="36"/>
      <c r="H185" s="36"/>
      <c r="I185" s="38"/>
      <c r="J185" s="36"/>
      <c r="K185" s="36"/>
      <c r="L185" s="36"/>
      <c r="M185" s="36"/>
      <c r="N185" s="36"/>
      <c r="O185" s="36"/>
      <c r="Q185" s="42"/>
      <c r="R185" s="42"/>
      <c r="S185" s="36"/>
      <c r="T185" s="36"/>
      <c r="U185" s="36"/>
      <c r="V185" s="36"/>
      <c r="W185" s="36"/>
      <c r="X185" s="36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</row>
    <row r="186" spans="1:114" ht="16.5" customHeight="1" x14ac:dyDescent="0.2">
      <c r="A186" s="36"/>
      <c r="B186" s="37"/>
      <c r="C186" s="36"/>
      <c r="D186" s="38"/>
      <c r="E186" s="39"/>
      <c r="F186" s="36"/>
      <c r="G186" s="36"/>
      <c r="H186" s="36"/>
      <c r="I186" s="38"/>
      <c r="J186" s="36"/>
      <c r="K186" s="36"/>
      <c r="L186" s="36"/>
      <c r="M186" s="36"/>
      <c r="N186" s="36"/>
      <c r="O186" s="36"/>
      <c r="Q186" s="42"/>
      <c r="R186" s="42"/>
      <c r="S186" s="36"/>
      <c r="T186" s="36"/>
      <c r="U186" s="36"/>
      <c r="V186" s="36"/>
      <c r="W186" s="36"/>
      <c r="X186" s="36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</row>
    <row r="187" spans="1:114" ht="16.5" customHeight="1" x14ac:dyDescent="0.2">
      <c r="A187" s="36"/>
      <c r="B187" s="37"/>
      <c r="C187" s="36"/>
      <c r="D187" s="38"/>
      <c r="E187" s="39"/>
      <c r="F187" s="36"/>
      <c r="G187" s="36"/>
      <c r="H187" s="36"/>
      <c r="I187" s="38"/>
      <c r="J187" s="36"/>
      <c r="K187" s="36"/>
      <c r="L187" s="36"/>
      <c r="M187" s="36"/>
      <c r="N187" s="36"/>
      <c r="O187" s="36"/>
      <c r="Q187" s="42"/>
      <c r="R187" s="42"/>
      <c r="S187" s="36"/>
      <c r="T187" s="36"/>
      <c r="U187" s="36"/>
      <c r="V187" s="36"/>
      <c r="W187" s="36"/>
      <c r="X187" s="36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</row>
    <row r="188" spans="1:114" ht="16.5" customHeight="1" x14ac:dyDescent="0.2">
      <c r="A188" s="36"/>
      <c r="B188" s="37"/>
      <c r="C188" s="36"/>
      <c r="D188" s="38"/>
      <c r="E188" s="39"/>
      <c r="F188" s="36"/>
      <c r="G188" s="36"/>
      <c r="H188" s="36"/>
      <c r="I188" s="38"/>
      <c r="J188" s="36"/>
      <c r="K188" s="36"/>
      <c r="L188" s="36"/>
      <c r="M188" s="36"/>
      <c r="N188" s="36"/>
      <c r="O188" s="36"/>
      <c r="Q188" s="42"/>
      <c r="R188" s="42"/>
      <c r="S188" s="36"/>
      <c r="T188" s="36"/>
      <c r="U188" s="36"/>
      <c r="V188" s="36"/>
      <c r="W188" s="36"/>
      <c r="X188" s="36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</row>
    <row r="189" spans="1:114" ht="16.5" customHeight="1" x14ac:dyDescent="0.2">
      <c r="A189" s="36"/>
      <c r="B189" s="37"/>
      <c r="C189" s="36"/>
      <c r="D189" s="38"/>
      <c r="E189" s="39"/>
      <c r="F189" s="36"/>
      <c r="G189" s="36"/>
      <c r="H189" s="36"/>
      <c r="I189" s="38"/>
      <c r="J189" s="36"/>
      <c r="K189" s="36"/>
      <c r="L189" s="36"/>
      <c r="M189" s="36"/>
      <c r="N189" s="36"/>
      <c r="O189" s="36"/>
      <c r="Q189" s="42"/>
      <c r="R189" s="42"/>
      <c r="S189" s="36"/>
      <c r="T189" s="36"/>
      <c r="U189" s="36"/>
      <c r="V189" s="36"/>
      <c r="W189" s="36"/>
      <c r="X189" s="36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</row>
    <row r="190" spans="1:114" ht="16.5" customHeight="1" x14ac:dyDescent="0.2">
      <c r="A190" s="36"/>
      <c r="B190" s="37"/>
      <c r="C190" s="36"/>
      <c r="D190" s="38"/>
      <c r="E190" s="39"/>
      <c r="F190" s="36"/>
      <c r="G190" s="36"/>
      <c r="H190" s="36"/>
      <c r="I190" s="38"/>
      <c r="J190" s="36"/>
      <c r="K190" s="36"/>
      <c r="L190" s="36"/>
      <c r="M190" s="36"/>
      <c r="N190" s="36"/>
      <c r="O190" s="36"/>
      <c r="Q190" s="42"/>
      <c r="R190" s="42"/>
      <c r="S190" s="36"/>
      <c r="T190" s="36"/>
      <c r="U190" s="36"/>
      <c r="V190" s="36"/>
      <c r="W190" s="36"/>
      <c r="X190" s="36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</row>
    <row r="191" spans="1:114" ht="16.5" customHeight="1" x14ac:dyDescent="0.2">
      <c r="A191" s="36"/>
      <c r="B191" s="37"/>
      <c r="C191" s="36"/>
      <c r="D191" s="38"/>
      <c r="E191" s="39"/>
      <c r="F191" s="36"/>
      <c r="G191" s="36"/>
      <c r="H191" s="36"/>
      <c r="I191" s="38"/>
      <c r="J191" s="36"/>
      <c r="K191" s="36"/>
      <c r="L191" s="36"/>
      <c r="M191" s="36"/>
      <c r="N191" s="36"/>
      <c r="O191" s="36"/>
      <c r="Q191" s="42"/>
      <c r="R191" s="42"/>
      <c r="S191" s="36"/>
      <c r="T191" s="36"/>
      <c r="U191" s="36"/>
      <c r="V191" s="36"/>
      <c r="W191" s="36"/>
      <c r="X191" s="36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</row>
    <row r="192" spans="1:114" ht="16.5" customHeight="1" x14ac:dyDescent="0.2">
      <c r="A192" s="36"/>
      <c r="B192" s="37"/>
      <c r="C192" s="36"/>
      <c r="D192" s="38"/>
      <c r="E192" s="39"/>
      <c r="F192" s="36"/>
      <c r="G192" s="36"/>
      <c r="H192" s="36"/>
      <c r="I192" s="38"/>
      <c r="J192" s="36"/>
      <c r="K192" s="36"/>
      <c r="L192" s="36"/>
      <c r="M192" s="36"/>
      <c r="N192" s="36"/>
      <c r="O192" s="36"/>
      <c r="Q192" s="42"/>
      <c r="R192" s="42"/>
      <c r="S192" s="36"/>
      <c r="T192" s="36"/>
      <c r="U192" s="36"/>
      <c r="V192" s="36"/>
      <c r="W192" s="36"/>
      <c r="X192" s="36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</row>
    <row r="193" spans="1:114" ht="16.5" customHeight="1" x14ac:dyDescent="0.2">
      <c r="A193" s="36"/>
      <c r="B193" s="37"/>
      <c r="C193" s="36"/>
      <c r="D193" s="38"/>
      <c r="E193" s="39"/>
      <c r="F193" s="36"/>
      <c r="G193" s="36"/>
      <c r="H193" s="36"/>
      <c r="I193" s="38"/>
      <c r="J193" s="36"/>
      <c r="K193" s="36"/>
      <c r="L193" s="36"/>
      <c r="M193" s="36"/>
      <c r="N193" s="36"/>
      <c r="O193" s="36"/>
      <c r="Q193" s="42"/>
      <c r="R193" s="42"/>
      <c r="S193" s="36"/>
      <c r="T193" s="36"/>
      <c r="U193" s="36"/>
      <c r="V193" s="36"/>
      <c r="W193" s="36"/>
      <c r="X193" s="36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</row>
    <row r="194" spans="1:114" ht="16.5" customHeight="1" x14ac:dyDescent="0.2">
      <c r="A194" s="36"/>
      <c r="B194" s="37"/>
      <c r="C194" s="36"/>
      <c r="D194" s="38"/>
      <c r="E194" s="39"/>
      <c r="F194" s="36"/>
      <c r="G194" s="36"/>
      <c r="H194" s="36"/>
      <c r="I194" s="38"/>
      <c r="J194" s="36"/>
      <c r="K194" s="36"/>
      <c r="L194" s="36"/>
      <c r="M194" s="36"/>
      <c r="N194" s="36"/>
      <c r="O194" s="36"/>
      <c r="Q194" s="42"/>
      <c r="R194" s="42"/>
      <c r="S194" s="36"/>
      <c r="T194" s="36"/>
      <c r="U194" s="36"/>
      <c r="V194" s="36"/>
      <c r="W194" s="36"/>
      <c r="X194" s="36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</row>
    <row r="195" spans="1:114" ht="16.5" customHeight="1" x14ac:dyDescent="0.2">
      <c r="A195" s="36"/>
      <c r="B195" s="37"/>
      <c r="C195" s="36"/>
      <c r="D195" s="38"/>
      <c r="E195" s="39"/>
      <c r="F195" s="36"/>
      <c r="G195" s="36"/>
      <c r="H195" s="36"/>
      <c r="I195" s="38"/>
      <c r="J195" s="36"/>
      <c r="K195" s="36"/>
      <c r="L195" s="36"/>
      <c r="M195" s="36"/>
      <c r="N195" s="36"/>
      <c r="O195" s="36"/>
      <c r="Q195" s="42"/>
      <c r="R195" s="42"/>
      <c r="S195" s="36"/>
      <c r="T195" s="36"/>
      <c r="U195" s="36"/>
      <c r="V195" s="36"/>
      <c r="W195" s="36"/>
      <c r="X195" s="36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</row>
    <row r="196" spans="1:114" ht="16.5" customHeight="1" x14ac:dyDescent="0.2">
      <c r="A196" s="36"/>
      <c r="B196" s="37"/>
      <c r="C196" s="36"/>
      <c r="D196" s="38"/>
      <c r="E196" s="39"/>
      <c r="F196" s="36"/>
      <c r="G196" s="36"/>
      <c r="H196" s="36"/>
      <c r="I196" s="38"/>
      <c r="J196" s="36"/>
      <c r="K196" s="36"/>
      <c r="L196" s="36"/>
      <c r="M196" s="36"/>
      <c r="N196" s="36"/>
      <c r="O196" s="36"/>
      <c r="Q196" s="42"/>
      <c r="R196" s="42"/>
      <c r="S196" s="36"/>
      <c r="T196" s="36"/>
      <c r="U196" s="36"/>
      <c r="V196" s="36"/>
      <c r="W196" s="36"/>
      <c r="X196" s="36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</row>
    <row r="197" spans="1:114" ht="16.5" customHeight="1" x14ac:dyDescent="0.2">
      <c r="A197" s="36"/>
      <c r="B197" s="37"/>
      <c r="C197" s="36"/>
      <c r="D197" s="38"/>
      <c r="E197" s="39"/>
      <c r="F197" s="36"/>
      <c r="G197" s="36"/>
      <c r="H197" s="36"/>
      <c r="I197" s="38"/>
      <c r="J197" s="36"/>
      <c r="K197" s="36"/>
      <c r="L197" s="36"/>
      <c r="M197" s="36"/>
      <c r="N197" s="36"/>
      <c r="O197" s="36"/>
      <c r="Q197" s="42"/>
      <c r="R197" s="42"/>
      <c r="S197" s="36"/>
      <c r="T197" s="36"/>
      <c r="U197" s="36"/>
      <c r="V197" s="36"/>
      <c r="W197" s="36"/>
      <c r="X197" s="36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</row>
    <row r="198" spans="1:114" ht="16.5" customHeight="1" x14ac:dyDescent="0.2">
      <c r="A198" s="36"/>
      <c r="B198" s="37"/>
      <c r="C198" s="36"/>
      <c r="D198" s="38"/>
      <c r="E198" s="39"/>
      <c r="F198" s="36"/>
      <c r="G198" s="36"/>
      <c r="H198" s="36"/>
      <c r="I198" s="38"/>
      <c r="J198" s="36"/>
      <c r="K198" s="36"/>
      <c r="L198" s="36"/>
      <c r="M198" s="36"/>
      <c r="N198" s="36"/>
      <c r="O198" s="36"/>
      <c r="Q198" s="42"/>
      <c r="R198" s="42"/>
      <c r="S198" s="36"/>
      <c r="T198" s="36"/>
      <c r="U198" s="36"/>
      <c r="V198" s="36"/>
      <c r="W198" s="36"/>
      <c r="X198" s="36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</row>
    <row r="199" spans="1:114" ht="16.5" customHeight="1" x14ac:dyDescent="0.2">
      <c r="A199" s="36"/>
      <c r="B199" s="37"/>
      <c r="C199" s="36"/>
      <c r="D199" s="38"/>
      <c r="E199" s="39"/>
      <c r="F199" s="36"/>
      <c r="G199" s="36"/>
      <c r="H199" s="36"/>
      <c r="I199" s="38"/>
      <c r="J199" s="36"/>
      <c r="K199" s="36"/>
      <c r="L199" s="36"/>
      <c r="M199" s="36"/>
      <c r="N199" s="36"/>
      <c r="O199" s="36"/>
      <c r="Q199" s="42"/>
      <c r="R199" s="42"/>
      <c r="S199" s="36"/>
      <c r="T199" s="36"/>
      <c r="U199" s="36"/>
      <c r="V199" s="36"/>
      <c r="W199" s="36"/>
      <c r="X199" s="36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</row>
    <row r="200" spans="1:114" ht="16.5" customHeight="1" x14ac:dyDescent="0.2">
      <c r="A200" s="36"/>
      <c r="B200" s="37"/>
      <c r="C200" s="36"/>
      <c r="D200" s="38"/>
      <c r="E200" s="39"/>
      <c r="F200" s="36"/>
      <c r="G200" s="36"/>
      <c r="H200" s="36"/>
      <c r="I200" s="38"/>
      <c r="J200" s="36"/>
      <c r="K200" s="36"/>
      <c r="L200" s="36"/>
      <c r="M200" s="36"/>
      <c r="N200" s="36"/>
      <c r="O200" s="36"/>
      <c r="Q200" s="42"/>
      <c r="R200" s="42"/>
      <c r="S200" s="36"/>
      <c r="T200" s="36"/>
      <c r="U200" s="36"/>
      <c r="V200" s="36"/>
      <c r="W200" s="36"/>
      <c r="X200" s="36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</row>
    <row r="201" spans="1:114" ht="16.5" customHeight="1" x14ac:dyDescent="0.2">
      <c r="A201" s="36"/>
      <c r="B201" s="37"/>
      <c r="C201" s="36"/>
      <c r="D201" s="38"/>
      <c r="E201" s="39"/>
      <c r="F201" s="36"/>
      <c r="G201" s="36"/>
      <c r="H201" s="36"/>
      <c r="I201" s="38"/>
      <c r="J201" s="36"/>
      <c r="K201" s="36"/>
      <c r="L201" s="36"/>
      <c r="M201" s="36"/>
      <c r="N201" s="36"/>
      <c r="O201" s="36"/>
      <c r="Q201" s="42"/>
      <c r="R201" s="42"/>
      <c r="S201" s="36"/>
      <c r="T201" s="36"/>
      <c r="U201" s="36"/>
      <c r="V201" s="36"/>
      <c r="W201" s="36"/>
      <c r="X201" s="36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</row>
    <row r="202" spans="1:114" ht="16.5" customHeight="1" x14ac:dyDescent="0.2">
      <c r="A202" s="36"/>
      <c r="B202" s="37"/>
      <c r="C202" s="36"/>
      <c r="D202" s="38"/>
      <c r="E202" s="39"/>
      <c r="F202" s="36"/>
      <c r="G202" s="36"/>
      <c r="H202" s="36"/>
      <c r="I202" s="38"/>
      <c r="J202" s="36"/>
      <c r="K202" s="36"/>
      <c r="L202" s="36"/>
      <c r="M202" s="36"/>
      <c r="N202" s="36"/>
      <c r="O202" s="36"/>
      <c r="Q202" s="42"/>
      <c r="R202" s="42"/>
      <c r="S202" s="36"/>
      <c r="T202" s="36"/>
      <c r="U202" s="36"/>
      <c r="V202" s="36"/>
      <c r="W202" s="36"/>
      <c r="X202" s="36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</row>
    <row r="203" spans="1:114" ht="16.5" customHeight="1" x14ac:dyDescent="0.2">
      <c r="A203" s="36"/>
      <c r="B203" s="37"/>
      <c r="C203" s="36"/>
      <c r="D203" s="38"/>
      <c r="E203" s="39"/>
      <c r="F203" s="36"/>
      <c r="G203" s="36"/>
      <c r="H203" s="36"/>
      <c r="I203" s="38"/>
      <c r="J203" s="36"/>
      <c r="K203" s="36"/>
      <c r="L203" s="36"/>
      <c r="M203" s="36"/>
      <c r="N203" s="36"/>
      <c r="O203" s="36"/>
      <c r="Q203" s="42"/>
      <c r="R203" s="42"/>
      <c r="S203" s="36"/>
      <c r="T203" s="36"/>
      <c r="U203" s="36"/>
      <c r="V203" s="36"/>
      <c r="W203" s="36"/>
      <c r="X203" s="36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</row>
  </sheetData>
  <mergeCells count="19">
    <mergeCell ref="Q83:R83"/>
    <mergeCell ref="F6:G6"/>
    <mergeCell ref="F7:G7"/>
    <mergeCell ref="F8:G8"/>
    <mergeCell ref="Q81:R81"/>
    <mergeCell ref="Q82:S82"/>
    <mergeCell ref="A1:AM1"/>
    <mergeCell ref="A2:AM2"/>
    <mergeCell ref="A3:AM3"/>
    <mergeCell ref="A4:AM4"/>
    <mergeCell ref="F5:G5"/>
    <mergeCell ref="A49:B49"/>
    <mergeCell ref="A58:C58"/>
    <mergeCell ref="E64:F64"/>
    <mergeCell ref="Q76:S76"/>
    <mergeCell ref="Q80:T80"/>
    <mergeCell ref="Q68:S68"/>
    <mergeCell ref="Q71:S71"/>
    <mergeCell ref="Q74:S74"/>
  </mergeCells>
  <printOptions horizontalCentered="1"/>
  <pageMargins left="0" right="0" top="0" bottom="0" header="0" footer="0"/>
  <pageSetup scale="3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R203"/>
  <sheetViews>
    <sheetView showGridLines="0" view="pageBreakPreview" zoomScaleNormal="82" zoomScaleSheetLayoutView="100" zoomScalePageLayoutView="80" workbookViewId="0">
      <selection sqref="A1:AM1"/>
    </sheetView>
  </sheetViews>
  <sheetFormatPr defaultColWidth="9.140625" defaultRowHeight="16.5" customHeight="1" x14ac:dyDescent="0.2"/>
  <cols>
    <col min="1" max="1" width="52.5703125" style="40" customWidth="1"/>
    <col min="2" max="2" width="38.42578125" style="213" bestFit="1" customWidth="1"/>
    <col min="3" max="3" width="16.28515625" style="40" customWidth="1"/>
    <col min="4" max="4" width="16.28515625" style="224" customWidth="1"/>
    <col min="5" max="5" width="16.28515625" style="140" customWidth="1"/>
    <col min="6" max="7" width="18.28515625" style="40" customWidth="1"/>
    <col min="8" max="8" width="18.28515625" style="40" hidden="1" customWidth="1"/>
    <col min="9" max="9" width="18.28515625" style="224" hidden="1" customWidth="1"/>
    <col min="10" max="10" width="18.28515625" style="40" customWidth="1"/>
    <col min="11" max="13" width="18.28515625" style="40" hidden="1" customWidth="1"/>
    <col min="14" max="14" width="20.7109375" style="40" customWidth="1"/>
    <col min="15" max="15" width="18.28515625" style="40" customWidth="1"/>
    <col min="16" max="16" width="18.28515625" style="41" hidden="1" customWidth="1"/>
    <col min="17" max="17" width="18.28515625" style="225" customWidth="1"/>
    <col min="18" max="18" width="18.28515625" style="225" hidden="1" customWidth="1"/>
    <col min="19" max="22" width="18.28515625" style="40" customWidth="1"/>
    <col min="23" max="23" width="18.28515625" style="40" hidden="1" customWidth="1"/>
    <col min="24" max="24" width="18.28515625" style="40" customWidth="1"/>
    <col min="25" max="31" width="18.28515625" style="225" hidden="1" customWidth="1"/>
    <col min="32" max="32" width="18.28515625" style="225" customWidth="1"/>
    <col min="33" max="38" width="18.28515625" style="225" hidden="1" customWidth="1"/>
    <col min="39" max="39" width="18.28515625" style="40" customWidth="1"/>
    <col min="40" max="40" width="14" style="40" customWidth="1"/>
    <col min="41" max="16384" width="9.140625" style="40"/>
  </cols>
  <sheetData>
    <row r="1" spans="1:114" s="18" customFormat="1" ht="16.5" customHeight="1" x14ac:dyDescent="0.2">
      <c r="A1" s="239" t="s">
        <v>148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</row>
    <row r="2" spans="1:114" s="18" customFormat="1" ht="16.5" customHeight="1" x14ac:dyDescent="0.2">
      <c r="A2" s="239" t="s">
        <v>184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</row>
    <row r="3" spans="1:114" s="18" customFormat="1" ht="16.5" customHeight="1" x14ac:dyDescent="0.2">
      <c r="A3" s="239" t="s">
        <v>194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</row>
    <row r="4" spans="1:114" s="18" customFormat="1" ht="16.5" customHeight="1" x14ac:dyDescent="0.2">
      <c r="A4" s="239" t="s">
        <v>195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</row>
    <row r="5" spans="1:114" s="18" customFormat="1" ht="16.5" customHeight="1" x14ac:dyDescent="0.2">
      <c r="A5" s="19" t="s">
        <v>114</v>
      </c>
      <c r="B5" s="20" t="s">
        <v>157</v>
      </c>
      <c r="D5" s="21"/>
      <c r="E5" s="19" t="s">
        <v>116</v>
      </c>
      <c r="F5" s="240" t="s">
        <v>158</v>
      </c>
      <c r="G5" s="240"/>
      <c r="H5" s="22"/>
      <c r="I5" s="23"/>
      <c r="J5" s="23"/>
      <c r="K5" s="24"/>
      <c r="M5" s="23"/>
      <c r="N5" s="25"/>
      <c r="O5" s="25"/>
      <c r="P5" s="26"/>
      <c r="Q5" s="27"/>
      <c r="R5" s="27"/>
      <c r="S5" s="17"/>
      <c r="T5" s="17"/>
      <c r="U5" s="17"/>
      <c r="V5" s="17"/>
      <c r="W5" s="17"/>
      <c r="X5" s="1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</row>
    <row r="6" spans="1:114" s="18" customFormat="1" ht="16.5" customHeight="1" x14ac:dyDescent="0.2">
      <c r="A6" s="19" t="s">
        <v>115</v>
      </c>
      <c r="B6" s="28" t="s">
        <v>157</v>
      </c>
      <c r="D6" s="21"/>
      <c r="E6" s="29" t="s">
        <v>117</v>
      </c>
      <c r="F6" s="244" t="s">
        <v>159</v>
      </c>
      <c r="G6" s="244"/>
      <c r="H6" s="22"/>
      <c r="I6" s="23"/>
      <c r="J6" s="23"/>
      <c r="K6" s="30"/>
      <c r="M6" s="23"/>
      <c r="N6" s="25"/>
      <c r="O6" s="25"/>
      <c r="P6" s="26"/>
      <c r="Q6" s="27"/>
      <c r="R6" s="27"/>
      <c r="S6" s="17"/>
      <c r="T6" s="17"/>
      <c r="U6" s="17"/>
      <c r="V6" s="17"/>
      <c r="W6" s="17"/>
      <c r="X6" s="1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</row>
    <row r="7" spans="1:114" s="18" customFormat="1" ht="16.5" customHeight="1" x14ac:dyDescent="0.2">
      <c r="A7" s="19" t="s">
        <v>86</v>
      </c>
      <c r="B7" s="31"/>
      <c r="D7" s="21"/>
      <c r="E7" s="29" t="s">
        <v>85</v>
      </c>
      <c r="F7" s="244" t="s">
        <v>175</v>
      </c>
      <c r="G7" s="244"/>
      <c r="H7" s="22"/>
      <c r="I7" s="23"/>
      <c r="J7" s="23"/>
      <c r="K7" s="32"/>
      <c r="N7" s="33"/>
      <c r="O7" s="33"/>
      <c r="P7" s="26"/>
      <c r="Q7" s="27"/>
      <c r="R7" s="27"/>
      <c r="S7" s="17"/>
      <c r="T7" s="17"/>
      <c r="U7" s="17"/>
      <c r="V7" s="17"/>
      <c r="W7" s="17"/>
      <c r="X7" s="1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</row>
    <row r="8" spans="1:114" s="18" customFormat="1" ht="16.5" customHeight="1" x14ac:dyDescent="0.2">
      <c r="A8" s="34" t="s">
        <v>87</v>
      </c>
      <c r="B8" s="35"/>
      <c r="D8" s="21"/>
      <c r="E8" s="29" t="s">
        <v>84</v>
      </c>
      <c r="F8" s="244" t="s">
        <v>196</v>
      </c>
      <c r="G8" s="244"/>
      <c r="H8" s="22"/>
      <c r="I8" s="23"/>
      <c r="J8" s="23"/>
      <c r="K8" s="32"/>
      <c r="N8" s="33"/>
      <c r="O8" s="33"/>
      <c r="P8" s="26"/>
      <c r="Q8" s="27"/>
      <c r="R8" s="27"/>
      <c r="S8" s="17"/>
      <c r="T8" s="17"/>
      <c r="U8" s="17"/>
      <c r="V8" s="17"/>
      <c r="W8" s="17"/>
      <c r="X8" s="1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</row>
    <row r="9" spans="1:114" ht="16.5" customHeight="1" x14ac:dyDescent="0.2">
      <c r="A9" s="36"/>
      <c r="B9" s="37"/>
      <c r="C9" s="36"/>
      <c r="D9" s="38"/>
      <c r="E9" s="39"/>
      <c r="G9" s="36"/>
      <c r="H9" s="36"/>
      <c r="I9" s="38"/>
      <c r="J9" s="36"/>
      <c r="K9" s="36"/>
      <c r="L9" s="36"/>
      <c r="M9" s="36"/>
      <c r="N9" s="36"/>
      <c r="O9" s="36"/>
      <c r="Q9" s="42"/>
      <c r="R9" s="42"/>
      <c r="S9" s="36"/>
      <c r="T9" s="36"/>
      <c r="U9" s="36"/>
      <c r="V9" s="36"/>
      <c r="W9" s="36"/>
      <c r="X9" s="36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17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</row>
    <row r="10" spans="1:114" s="48" customFormat="1" ht="12.75" x14ac:dyDescent="0.2">
      <c r="A10" s="43" t="s">
        <v>89</v>
      </c>
      <c r="B10" s="44"/>
      <c r="C10" s="44"/>
      <c r="D10" s="44"/>
      <c r="E10" s="45"/>
      <c r="F10" s="46" t="s">
        <v>102</v>
      </c>
      <c r="G10" s="47"/>
      <c r="H10" s="47"/>
      <c r="I10" s="47"/>
      <c r="J10" s="47"/>
      <c r="K10" s="47"/>
      <c r="L10" s="47"/>
      <c r="M10" s="47"/>
      <c r="N10" s="47"/>
      <c r="O10" s="47"/>
      <c r="Q10" s="49"/>
      <c r="R10" s="49"/>
      <c r="S10" s="47"/>
      <c r="T10" s="47"/>
      <c r="U10" s="47"/>
      <c r="V10" s="47"/>
      <c r="W10" s="47"/>
      <c r="X10" s="47"/>
      <c r="Y10" s="49"/>
      <c r="Z10" s="49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</row>
    <row r="11" spans="1:114" s="59" customFormat="1" ht="49.9" customHeight="1" x14ac:dyDescent="0.2">
      <c r="A11" s="52" t="s">
        <v>43</v>
      </c>
      <c r="B11" s="52" t="s">
        <v>22</v>
      </c>
      <c r="C11" s="52" t="s">
        <v>44</v>
      </c>
      <c r="D11" s="52" t="s">
        <v>0</v>
      </c>
      <c r="E11" s="53" t="s">
        <v>55</v>
      </c>
      <c r="F11" s="54" t="str">
        <f>B67</f>
        <v>ResCare - WIOA Title I</v>
      </c>
      <c r="G11" s="55" t="str">
        <f>B68</f>
        <v>Seneca Highlands IU9 (Adult &amp; Literacy)</v>
      </c>
      <c r="H11" s="56" t="str">
        <f>B69</f>
        <v>IU10 (Adult &amp; Literacy)</v>
      </c>
      <c r="I11" s="55" t="str">
        <f>B70</f>
        <v>CTE</v>
      </c>
      <c r="J11" s="55" t="str">
        <f>B71</f>
        <v>DCED (CBSG)</v>
      </c>
      <c r="K11" s="55" t="str">
        <f>B72</f>
        <v>HUD</v>
      </c>
      <c r="L11" s="55" t="str">
        <f>B73</f>
        <v>Job Corps</v>
      </c>
      <c r="M11" s="55" t="str">
        <f>B74</f>
        <v>VETS (DVOP)</v>
      </c>
      <c r="N11" s="55" t="str">
        <f>B75</f>
        <v>JVSG (LVER)</v>
      </c>
      <c r="O11" s="55" t="str">
        <f>B76</f>
        <v>Wagner Peyser (BWPO)</v>
      </c>
      <c r="P11" s="55" t="str">
        <f>B77</f>
        <v>REO</v>
      </c>
      <c r="Q11" s="55" t="str">
        <f>B78</f>
        <v>AARP (SCSEP)</v>
      </c>
      <c r="R11" s="55" t="str">
        <f>B79</f>
        <v>A4TD (SCSEP)</v>
      </c>
      <c r="S11" s="55" t="str">
        <f>B80</f>
        <v>DHS (TANF)</v>
      </c>
      <c r="T11" s="55" t="str">
        <f>B81</f>
        <v>Trade</v>
      </c>
      <c r="U11" s="55" t="str">
        <f>B82</f>
        <v>UC</v>
      </c>
      <c r="V11" s="55" t="str">
        <f>B83</f>
        <v>OVR</v>
      </c>
      <c r="W11" s="55" t="str">
        <f>B84</f>
        <v>YouthBuild</v>
      </c>
      <c r="X11" s="55" t="str">
        <f>B85</f>
        <v>FLC</v>
      </c>
      <c r="Y11" s="55" t="str">
        <f>B86</f>
        <v>Rapid Response</v>
      </c>
      <c r="Z11" s="55" t="str">
        <f>B87</f>
        <v>NFJP</v>
      </c>
      <c r="AA11" s="55" t="str">
        <f>B88</f>
        <v>NANP</v>
      </c>
      <c r="AB11" s="55" t="str">
        <f>B89</f>
        <v>ATO</v>
      </c>
      <c r="AC11" s="55" t="str">
        <f>B90</f>
        <v>Workers Comp</v>
      </c>
      <c r="AD11" s="55" t="str">
        <f>B91</f>
        <v>Mediation</v>
      </c>
      <c r="AE11" s="55" t="str">
        <f>B92</f>
        <v>AD VET</v>
      </c>
      <c r="AF11" s="55" t="str">
        <f>B93</f>
        <v>UCBR</v>
      </c>
      <c r="AG11" s="55" t="str">
        <f>B94</f>
        <v>Children's Aide Society</v>
      </c>
      <c r="AH11" s="55" t="str">
        <f>B95</f>
        <v>Spherion</v>
      </c>
      <c r="AI11" s="55">
        <f>B96</f>
        <v>0</v>
      </c>
      <c r="AJ11" s="55">
        <f>B97</f>
        <v>0</v>
      </c>
      <c r="AK11" s="55">
        <f>B98</f>
        <v>0</v>
      </c>
      <c r="AL11" s="55">
        <f>B99</f>
        <v>0</v>
      </c>
      <c r="AM11" s="57" t="s">
        <v>56</v>
      </c>
      <c r="AN11" s="58" t="s">
        <v>109</v>
      </c>
    </row>
    <row r="12" spans="1:114" s="36" customFormat="1" ht="16.149999999999999" customHeight="1" x14ac:dyDescent="0.2">
      <c r="A12" s="60" t="s">
        <v>42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2"/>
    </row>
    <row r="13" spans="1:114" s="70" customFormat="1" ht="16.149999999999999" customHeight="1" thickBot="1" x14ac:dyDescent="0.25">
      <c r="A13" s="63" t="s">
        <v>110</v>
      </c>
      <c r="B13" s="63"/>
      <c r="C13" s="64"/>
      <c r="D13" s="65"/>
      <c r="E13" s="66">
        <f>SUM(E15:E20)</f>
        <v>46404</v>
      </c>
      <c r="F13" s="67">
        <f t="shared" ref="F13:AL13" si="0">SUM(F15:F20)</f>
        <v>7966.26</v>
      </c>
      <c r="G13" s="67">
        <f t="shared" si="0"/>
        <v>500</v>
      </c>
      <c r="H13" s="67">
        <f t="shared" si="0"/>
        <v>0</v>
      </c>
      <c r="I13" s="67">
        <f t="shared" si="0"/>
        <v>0</v>
      </c>
      <c r="J13" s="67">
        <f t="shared" si="0"/>
        <v>797</v>
      </c>
      <c r="K13" s="67">
        <f t="shared" si="0"/>
        <v>0</v>
      </c>
      <c r="L13" s="67">
        <f t="shared" si="0"/>
        <v>0</v>
      </c>
      <c r="M13" s="67">
        <f t="shared" si="0"/>
        <v>0</v>
      </c>
      <c r="N13" s="67">
        <f t="shared" si="0"/>
        <v>3983.12</v>
      </c>
      <c r="O13" s="67">
        <f t="shared" si="0"/>
        <v>4778.88</v>
      </c>
      <c r="P13" s="67">
        <f t="shared" si="0"/>
        <v>0</v>
      </c>
      <c r="Q13" s="67">
        <f t="shared" si="0"/>
        <v>333</v>
      </c>
      <c r="R13" s="67">
        <f t="shared" si="0"/>
        <v>0</v>
      </c>
      <c r="S13" s="67">
        <f t="shared" si="0"/>
        <v>8559.3700000000008</v>
      </c>
      <c r="T13" s="67">
        <f t="shared" si="0"/>
        <v>6646.91</v>
      </c>
      <c r="U13" s="67">
        <f t="shared" si="0"/>
        <v>2458.46</v>
      </c>
      <c r="V13" s="67">
        <f t="shared" si="0"/>
        <v>3983.12</v>
      </c>
      <c r="W13" s="67">
        <f t="shared" si="0"/>
        <v>0</v>
      </c>
      <c r="X13" s="67">
        <f t="shared" si="0"/>
        <v>397.88</v>
      </c>
      <c r="Y13" s="67">
        <f t="shared" si="0"/>
        <v>0</v>
      </c>
      <c r="Z13" s="67">
        <f t="shared" si="0"/>
        <v>0</v>
      </c>
      <c r="AA13" s="67">
        <f t="shared" si="0"/>
        <v>0</v>
      </c>
      <c r="AB13" s="67">
        <f t="shared" si="0"/>
        <v>0</v>
      </c>
      <c r="AC13" s="67">
        <f t="shared" si="0"/>
        <v>0</v>
      </c>
      <c r="AD13" s="67">
        <f t="shared" si="0"/>
        <v>0</v>
      </c>
      <c r="AE13" s="67">
        <f t="shared" si="0"/>
        <v>0</v>
      </c>
      <c r="AF13" s="67">
        <f t="shared" si="0"/>
        <v>6000</v>
      </c>
      <c r="AG13" s="67">
        <f t="shared" si="0"/>
        <v>0</v>
      </c>
      <c r="AH13" s="67">
        <f t="shared" si="0"/>
        <v>0</v>
      </c>
      <c r="AI13" s="67">
        <f t="shared" si="0"/>
        <v>0</v>
      </c>
      <c r="AJ13" s="67">
        <f t="shared" si="0"/>
        <v>0</v>
      </c>
      <c r="AK13" s="67">
        <f t="shared" si="0"/>
        <v>0</v>
      </c>
      <c r="AL13" s="67">
        <f t="shared" si="0"/>
        <v>0</v>
      </c>
      <c r="AM13" s="68">
        <f>SUM(F13:AL13)</f>
        <v>46404</v>
      </c>
      <c r="AN13" s="69">
        <f>E13-AM13</f>
        <v>0</v>
      </c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</row>
    <row r="14" spans="1:114" s="70" customFormat="1" ht="16.149999999999999" customHeight="1" thickBot="1" x14ac:dyDescent="0.25">
      <c r="A14" s="63"/>
      <c r="B14" s="63"/>
      <c r="C14" s="71"/>
      <c r="D14" s="72" t="s">
        <v>149</v>
      </c>
      <c r="E14" s="73">
        <f>2488*13</f>
        <v>32344</v>
      </c>
      <c r="F14" s="74"/>
      <c r="G14" s="74"/>
      <c r="H14" s="74"/>
      <c r="I14" s="74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8"/>
      <c r="AN14" s="75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</row>
    <row r="15" spans="1:114" s="86" customFormat="1" ht="30" customHeight="1" x14ac:dyDescent="0.2">
      <c r="A15" s="76" t="s">
        <v>19</v>
      </c>
      <c r="B15" s="77" t="s">
        <v>198</v>
      </c>
      <c r="C15" s="78" t="s">
        <v>143</v>
      </c>
      <c r="D15" s="79" t="s">
        <v>181</v>
      </c>
      <c r="E15" s="230">
        <f>E14-E16-E17</f>
        <v>7447.14</v>
      </c>
      <c r="F15" s="80">
        <f>E15*$F$67+0.01</f>
        <v>2758.43</v>
      </c>
      <c r="G15" s="80">
        <f>E15*$F$68</f>
        <v>0</v>
      </c>
      <c r="H15" s="80">
        <f>E15*$F$69</f>
        <v>0</v>
      </c>
      <c r="I15" s="80">
        <f>E15*$F$70</f>
        <v>0</v>
      </c>
      <c r="J15" s="81">
        <f>E15*$F$71</f>
        <v>0</v>
      </c>
      <c r="K15" s="82">
        <f>E15*$F$72</f>
        <v>0</v>
      </c>
      <c r="L15" s="82">
        <f>E15*$F$73</f>
        <v>0</v>
      </c>
      <c r="M15" s="82">
        <f>E15*$F$74</f>
        <v>0</v>
      </c>
      <c r="N15" s="82">
        <f>E15*$F$75</f>
        <v>1379.21</v>
      </c>
      <c r="O15" s="82">
        <f>E15*$F$76</f>
        <v>1654.75</v>
      </c>
      <c r="P15" s="82">
        <f>E15*$F$77</f>
        <v>0</v>
      </c>
      <c r="Q15" s="82">
        <f>E15*$F$78</f>
        <v>0</v>
      </c>
      <c r="R15" s="82">
        <f>E15*$F$79</f>
        <v>0</v>
      </c>
      <c r="S15" s="82">
        <f>E15*$F$80</f>
        <v>0</v>
      </c>
      <c r="T15" s="82">
        <f>E15*$F$81</f>
        <v>137.77000000000001</v>
      </c>
      <c r="U15" s="82">
        <f>E15*$F$82</f>
        <v>0</v>
      </c>
      <c r="V15" s="82">
        <f>E15*$F$83</f>
        <v>1379.21</v>
      </c>
      <c r="W15" s="82">
        <f>E15*$F$84</f>
        <v>0</v>
      </c>
      <c r="X15" s="82">
        <f>E15*$F$85</f>
        <v>137.77000000000001</v>
      </c>
      <c r="Y15" s="82">
        <f>E15*$F$86</f>
        <v>0</v>
      </c>
      <c r="Z15" s="82">
        <f>E15*$F$87</f>
        <v>0</v>
      </c>
      <c r="AA15" s="82">
        <f>E15*$F$88</f>
        <v>0</v>
      </c>
      <c r="AB15" s="82">
        <f>E15*$F$89</f>
        <v>0</v>
      </c>
      <c r="AC15" s="82">
        <f>E15*$F$90</f>
        <v>0</v>
      </c>
      <c r="AD15" s="82">
        <f>E15*$F$91</f>
        <v>0</v>
      </c>
      <c r="AE15" s="82">
        <f>E15*$F$92</f>
        <v>0</v>
      </c>
      <c r="AF15" s="82">
        <f>E15*$F$93</f>
        <v>0</v>
      </c>
      <c r="AG15" s="82">
        <f>E15*$F$94</f>
        <v>0</v>
      </c>
      <c r="AH15" s="82">
        <f>E15*$F$95</f>
        <v>0</v>
      </c>
      <c r="AI15" s="82">
        <f>E15*$F$96</f>
        <v>0</v>
      </c>
      <c r="AJ15" s="82">
        <f>E15*$F$97</f>
        <v>0</v>
      </c>
      <c r="AK15" s="82">
        <f>E15*$F$98</f>
        <v>0</v>
      </c>
      <c r="AL15" s="82">
        <f>E15*$F$99</f>
        <v>0</v>
      </c>
      <c r="AM15" s="83">
        <f t="shared" ref="AM15:AM20" si="1">SUM(F15:AL15)</f>
        <v>7447.14</v>
      </c>
      <c r="AN15" s="84">
        <f t="shared" ref="AN15:AN47" si="2">E15-AM15</f>
        <v>0</v>
      </c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6" customFormat="1" ht="30" customHeight="1" x14ac:dyDescent="0.2">
      <c r="A16" s="76" t="s">
        <v>146</v>
      </c>
      <c r="B16" s="77" t="s">
        <v>229</v>
      </c>
      <c r="C16" s="78" t="s">
        <v>143</v>
      </c>
      <c r="D16" s="78" t="s">
        <v>144</v>
      </c>
      <c r="E16" s="80">
        <f>SUM(F16:AL16)</f>
        <v>975</v>
      </c>
      <c r="F16" s="80"/>
      <c r="G16" s="80"/>
      <c r="H16" s="80"/>
      <c r="I16" s="80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>
        <f>75*13</f>
        <v>975</v>
      </c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3">
        <f t="shared" si="1"/>
        <v>975</v>
      </c>
      <c r="AN16" s="84">
        <f t="shared" si="2"/>
        <v>0</v>
      </c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6" customFormat="1" ht="12.75" x14ac:dyDescent="0.2">
      <c r="A17" s="76" t="s">
        <v>145</v>
      </c>
      <c r="B17" s="77" t="s">
        <v>147</v>
      </c>
      <c r="C17" s="78" t="s">
        <v>143</v>
      </c>
      <c r="D17" s="78" t="s">
        <v>144</v>
      </c>
      <c r="E17" s="80">
        <f>SUM(F17:AL17)</f>
        <v>23921.86</v>
      </c>
      <c r="F17" s="80"/>
      <c r="G17" s="80">
        <v>500</v>
      </c>
      <c r="H17" s="80"/>
      <c r="I17" s="80"/>
      <c r="J17" s="81">
        <v>797</v>
      </c>
      <c r="K17" s="82"/>
      <c r="L17" s="82"/>
      <c r="M17" s="82"/>
      <c r="N17" s="82"/>
      <c r="O17" s="82"/>
      <c r="P17" s="82"/>
      <c r="Q17" s="82">
        <v>333</v>
      </c>
      <c r="R17" s="82"/>
      <c r="S17" s="82">
        <v>8559.3700000000008</v>
      </c>
      <c r="T17" s="82">
        <v>6249.03</v>
      </c>
      <c r="U17" s="82">
        <v>1483.46</v>
      </c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>
        <v>6000</v>
      </c>
      <c r="AG17" s="82">
        <v>0</v>
      </c>
      <c r="AH17" s="82"/>
      <c r="AI17" s="82"/>
      <c r="AJ17" s="82"/>
      <c r="AK17" s="82"/>
      <c r="AL17" s="82"/>
      <c r="AM17" s="83">
        <f t="shared" si="1"/>
        <v>23921.86</v>
      </c>
      <c r="AN17" s="84">
        <f t="shared" si="2"/>
        <v>0</v>
      </c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90" customFormat="1" ht="48" customHeight="1" x14ac:dyDescent="0.2">
      <c r="A18" s="76" t="s">
        <v>97</v>
      </c>
      <c r="B18" s="87" t="s">
        <v>98</v>
      </c>
      <c r="C18" s="88" t="s">
        <v>143</v>
      </c>
      <c r="D18" s="89" t="s">
        <v>181</v>
      </c>
      <c r="E18" s="106">
        <v>14060</v>
      </c>
      <c r="F18" s="80">
        <f>E18*$F$67+0.01</f>
        <v>5207.83</v>
      </c>
      <c r="G18" s="80">
        <f>E18*$F$68</f>
        <v>0</v>
      </c>
      <c r="H18" s="80">
        <f>E18*$F$69</f>
        <v>0</v>
      </c>
      <c r="I18" s="80">
        <f>E18*$F$70</f>
        <v>0</v>
      </c>
      <c r="J18" s="81">
        <f>E18*$F$71</f>
        <v>0</v>
      </c>
      <c r="K18" s="82">
        <f>E18*$F$72</f>
        <v>0</v>
      </c>
      <c r="L18" s="82">
        <f>E18*$F$73</f>
        <v>0</v>
      </c>
      <c r="M18" s="82">
        <f>E18*$F$74</f>
        <v>0</v>
      </c>
      <c r="N18" s="82">
        <f>E18*$F$75</f>
        <v>2603.91</v>
      </c>
      <c r="O18" s="82">
        <f>E18*$F$76</f>
        <v>3124.13</v>
      </c>
      <c r="P18" s="82">
        <f>E18*$F$77</f>
        <v>0</v>
      </c>
      <c r="Q18" s="82">
        <f>E18*$F$78</f>
        <v>0</v>
      </c>
      <c r="R18" s="82">
        <f>E18*$F$79</f>
        <v>0</v>
      </c>
      <c r="S18" s="82">
        <f>E18*$F$80</f>
        <v>0</v>
      </c>
      <c r="T18" s="82">
        <f>E18*$F$81</f>
        <v>260.11</v>
      </c>
      <c r="U18" s="82">
        <f>E18*$F$82</f>
        <v>0</v>
      </c>
      <c r="V18" s="82">
        <f>E18*$F$83</f>
        <v>2603.91</v>
      </c>
      <c r="W18" s="82">
        <f>E18*$F$84</f>
        <v>0</v>
      </c>
      <c r="X18" s="82">
        <f>E18*$F$85</f>
        <v>260.11</v>
      </c>
      <c r="Y18" s="82">
        <f>E18*$F$86</f>
        <v>0</v>
      </c>
      <c r="Z18" s="82">
        <f>E18*$F$87</f>
        <v>0</v>
      </c>
      <c r="AA18" s="82">
        <f>E18*$F$88</f>
        <v>0</v>
      </c>
      <c r="AB18" s="82">
        <f>E18*$F$89</f>
        <v>0</v>
      </c>
      <c r="AC18" s="82">
        <f>E18*$F$90</f>
        <v>0</v>
      </c>
      <c r="AD18" s="82">
        <f>E18*$F$91</f>
        <v>0</v>
      </c>
      <c r="AE18" s="82">
        <f>E18*$F$92</f>
        <v>0</v>
      </c>
      <c r="AF18" s="82">
        <f>E18*$F$93</f>
        <v>0</v>
      </c>
      <c r="AG18" s="82">
        <f>E18*$F$94</f>
        <v>0</v>
      </c>
      <c r="AH18" s="82">
        <f>E18*$F$95</f>
        <v>0</v>
      </c>
      <c r="AI18" s="82">
        <f>E18*$F$96</f>
        <v>0</v>
      </c>
      <c r="AJ18" s="82">
        <f>E18*$F$97</f>
        <v>0</v>
      </c>
      <c r="AK18" s="82">
        <f>E18*$F$98</f>
        <v>0</v>
      </c>
      <c r="AL18" s="82">
        <f>E18*$F$99</f>
        <v>0</v>
      </c>
      <c r="AM18" s="83">
        <f t="shared" si="1"/>
        <v>14060</v>
      </c>
      <c r="AN18" s="84">
        <f t="shared" si="2"/>
        <v>0</v>
      </c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90" customFormat="1" ht="30" hidden="1" customHeight="1" x14ac:dyDescent="0.2">
      <c r="A19" s="76" t="s">
        <v>99</v>
      </c>
      <c r="B19" s="87" t="s">
        <v>21</v>
      </c>
      <c r="C19" s="88"/>
      <c r="D19" s="89"/>
      <c r="E19" s="91">
        <v>0</v>
      </c>
      <c r="F19" s="80">
        <f>E19*$F$67</f>
        <v>0</v>
      </c>
      <c r="G19" s="80">
        <f>E19*$F$68</f>
        <v>0</v>
      </c>
      <c r="H19" s="80">
        <f>E19*$F$69</f>
        <v>0</v>
      </c>
      <c r="I19" s="80">
        <f>E19*$F$70</f>
        <v>0</v>
      </c>
      <c r="J19" s="81">
        <f>E19*$F$71</f>
        <v>0</v>
      </c>
      <c r="K19" s="82">
        <f>E19*$F$72</f>
        <v>0</v>
      </c>
      <c r="L19" s="82">
        <f>E19*$F$73</f>
        <v>0</v>
      </c>
      <c r="M19" s="82">
        <f>E19*$F$74</f>
        <v>0</v>
      </c>
      <c r="N19" s="82">
        <f>E19*$F$75</f>
        <v>0</v>
      </c>
      <c r="O19" s="82">
        <f>E19*$F$76</f>
        <v>0</v>
      </c>
      <c r="P19" s="82">
        <f>E19*$F$77</f>
        <v>0</v>
      </c>
      <c r="Q19" s="82">
        <f>E19*$F$78</f>
        <v>0</v>
      </c>
      <c r="R19" s="82">
        <f>E19*$F$79</f>
        <v>0</v>
      </c>
      <c r="S19" s="82">
        <f>E19*$F$80</f>
        <v>0</v>
      </c>
      <c r="T19" s="82">
        <f>E19*$F$81</f>
        <v>0</v>
      </c>
      <c r="U19" s="82">
        <f>E19*$F$82</f>
        <v>0</v>
      </c>
      <c r="V19" s="82">
        <f>E19*$F$83</f>
        <v>0</v>
      </c>
      <c r="W19" s="82">
        <f>E19*$F$84</f>
        <v>0</v>
      </c>
      <c r="X19" s="82">
        <f>E19*$F$85</f>
        <v>0</v>
      </c>
      <c r="Y19" s="82">
        <f>E19*$F$86</f>
        <v>0</v>
      </c>
      <c r="Z19" s="82">
        <f>E19*$F$87</f>
        <v>0</v>
      </c>
      <c r="AA19" s="82">
        <f>E19*$F$88</f>
        <v>0</v>
      </c>
      <c r="AB19" s="82">
        <f>E19*$F$89</f>
        <v>0</v>
      </c>
      <c r="AC19" s="82">
        <f>E19*$F$90</f>
        <v>0</v>
      </c>
      <c r="AD19" s="82">
        <f>E19*$F$91</f>
        <v>0</v>
      </c>
      <c r="AE19" s="82">
        <f>E19*$F$92</f>
        <v>0</v>
      </c>
      <c r="AF19" s="82">
        <f>E19*$F$93</f>
        <v>0</v>
      </c>
      <c r="AG19" s="82">
        <f>E19*$F$94</f>
        <v>0</v>
      </c>
      <c r="AH19" s="82">
        <f>E19*$F$95</f>
        <v>0</v>
      </c>
      <c r="AI19" s="82">
        <f>E19*$F$96</f>
        <v>0</v>
      </c>
      <c r="AJ19" s="82">
        <f>E19*$F$97</f>
        <v>0</v>
      </c>
      <c r="AK19" s="82">
        <f>E19*$F$98</f>
        <v>0</v>
      </c>
      <c r="AL19" s="82">
        <f>E19*$F$99</f>
        <v>0</v>
      </c>
      <c r="AM19" s="83">
        <f t="shared" si="1"/>
        <v>0</v>
      </c>
      <c r="AN19" s="84">
        <f t="shared" si="2"/>
        <v>0</v>
      </c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6" customFormat="1" ht="30" hidden="1" customHeight="1" x14ac:dyDescent="0.2">
      <c r="A20" s="76" t="s">
        <v>20</v>
      </c>
      <c r="B20" s="92" t="s">
        <v>23</v>
      </c>
      <c r="C20" s="88"/>
      <c r="D20" s="89"/>
      <c r="E20" s="91">
        <v>0</v>
      </c>
      <c r="F20" s="80">
        <f>E20*$F$67</f>
        <v>0</v>
      </c>
      <c r="G20" s="80">
        <f>E20*$F$68</f>
        <v>0</v>
      </c>
      <c r="H20" s="80">
        <f>E20*$F$69</f>
        <v>0</v>
      </c>
      <c r="I20" s="80">
        <f>E20*$F$70</f>
        <v>0</v>
      </c>
      <c r="J20" s="81">
        <f>E20*$F$71</f>
        <v>0</v>
      </c>
      <c r="K20" s="82">
        <f>E20*$F$72</f>
        <v>0</v>
      </c>
      <c r="L20" s="82">
        <f>E20*$F$73</f>
        <v>0</v>
      </c>
      <c r="M20" s="82">
        <f>E20*$F$74</f>
        <v>0</v>
      </c>
      <c r="N20" s="82">
        <f>E20*$F$75</f>
        <v>0</v>
      </c>
      <c r="O20" s="82">
        <f>E20*$F$76</f>
        <v>0</v>
      </c>
      <c r="P20" s="82">
        <f>E20*$F$77</f>
        <v>0</v>
      </c>
      <c r="Q20" s="82">
        <f>E20*$F$78</f>
        <v>0</v>
      </c>
      <c r="R20" s="82">
        <f>E20*$F$79</f>
        <v>0</v>
      </c>
      <c r="S20" s="82">
        <f>E20*$F$80</f>
        <v>0</v>
      </c>
      <c r="T20" s="82">
        <f>E20*$F$81</f>
        <v>0</v>
      </c>
      <c r="U20" s="82">
        <f>E20*$F$82</f>
        <v>0</v>
      </c>
      <c r="V20" s="82">
        <f>E20*$F$83</f>
        <v>0</v>
      </c>
      <c r="W20" s="82">
        <f>E20*$F$84</f>
        <v>0</v>
      </c>
      <c r="X20" s="82">
        <f>E20*$F$85</f>
        <v>0</v>
      </c>
      <c r="Y20" s="82">
        <f>E20*$F$86</f>
        <v>0</v>
      </c>
      <c r="Z20" s="82">
        <f>E20*$F$87</f>
        <v>0</v>
      </c>
      <c r="AA20" s="82">
        <f>E20*$F$88</f>
        <v>0</v>
      </c>
      <c r="AB20" s="82">
        <f>E20*$F$89</f>
        <v>0</v>
      </c>
      <c r="AC20" s="82">
        <f>E20*$F$90</f>
        <v>0</v>
      </c>
      <c r="AD20" s="82">
        <f>E20*$F$91</f>
        <v>0</v>
      </c>
      <c r="AE20" s="82">
        <f>E20*$F$92</f>
        <v>0</v>
      </c>
      <c r="AF20" s="82">
        <f>E20*$F$93</f>
        <v>0</v>
      </c>
      <c r="AG20" s="82">
        <f>E20*$F$94</f>
        <v>0</v>
      </c>
      <c r="AH20" s="82">
        <f>E20*$F$95</f>
        <v>0</v>
      </c>
      <c r="AI20" s="82">
        <f>E20*$F$96</f>
        <v>0</v>
      </c>
      <c r="AJ20" s="82">
        <f>E20*$F$97</f>
        <v>0</v>
      </c>
      <c r="AK20" s="82">
        <f>E20*$F$98</f>
        <v>0</v>
      </c>
      <c r="AL20" s="82">
        <f>E20*$F$99</f>
        <v>0</v>
      </c>
      <c r="AM20" s="83">
        <f t="shared" si="1"/>
        <v>0</v>
      </c>
      <c r="AN20" s="84">
        <f t="shared" si="2"/>
        <v>0</v>
      </c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99" customFormat="1" ht="16.149999999999999" customHeight="1" x14ac:dyDescent="0.2">
      <c r="A21" s="93" t="s">
        <v>96</v>
      </c>
      <c r="B21" s="93"/>
      <c r="C21" s="94"/>
      <c r="D21" s="95"/>
      <c r="E21" s="96">
        <f t="shared" ref="E21:AK21" si="3">SUM(E22:E46)</f>
        <v>20054</v>
      </c>
      <c r="F21" s="96">
        <f t="shared" si="3"/>
        <v>7427.99</v>
      </c>
      <c r="G21" s="96">
        <f t="shared" si="3"/>
        <v>0</v>
      </c>
      <c r="H21" s="96">
        <f t="shared" si="3"/>
        <v>0</v>
      </c>
      <c r="I21" s="96">
        <f t="shared" si="3"/>
        <v>0</v>
      </c>
      <c r="J21" s="96">
        <f t="shared" si="3"/>
        <v>0</v>
      </c>
      <c r="K21" s="96">
        <f t="shared" si="3"/>
        <v>0</v>
      </c>
      <c r="L21" s="96">
        <f t="shared" si="3"/>
        <v>0</v>
      </c>
      <c r="M21" s="96">
        <f t="shared" si="3"/>
        <v>0</v>
      </c>
      <c r="N21" s="96">
        <f t="shared" si="3"/>
        <v>3714</v>
      </c>
      <c r="O21" s="96">
        <f t="shared" si="3"/>
        <v>4455.99</v>
      </c>
      <c r="P21" s="96">
        <f t="shared" si="3"/>
        <v>0</v>
      </c>
      <c r="Q21" s="96">
        <f t="shared" si="3"/>
        <v>0</v>
      </c>
      <c r="R21" s="96">
        <f t="shared" si="3"/>
        <v>0</v>
      </c>
      <c r="S21" s="96">
        <f t="shared" si="3"/>
        <v>0</v>
      </c>
      <c r="T21" s="96">
        <f t="shared" si="3"/>
        <v>371.01</v>
      </c>
      <c r="U21" s="96">
        <f t="shared" si="3"/>
        <v>0</v>
      </c>
      <c r="V21" s="96">
        <f t="shared" si="3"/>
        <v>3714</v>
      </c>
      <c r="W21" s="96">
        <f t="shared" si="3"/>
        <v>0</v>
      </c>
      <c r="X21" s="96">
        <f t="shared" si="3"/>
        <v>371.01</v>
      </c>
      <c r="Y21" s="96">
        <f t="shared" si="3"/>
        <v>0</v>
      </c>
      <c r="Z21" s="96">
        <f t="shared" si="3"/>
        <v>0</v>
      </c>
      <c r="AA21" s="96">
        <f t="shared" si="3"/>
        <v>0</v>
      </c>
      <c r="AB21" s="96">
        <f t="shared" si="3"/>
        <v>0</v>
      </c>
      <c r="AC21" s="96">
        <f t="shared" si="3"/>
        <v>0</v>
      </c>
      <c r="AD21" s="96">
        <f t="shared" si="3"/>
        <v>0</v>
      </c>
      <c r="AE21" s="96">
        <f t="shared" si="3"/>
        <v>0</v>
      </c>
      <c r="AF21" s="96">
        <f t="shared" si="3"/>
        <v>0</v>
      </c>
      <c r="AG21" s="96">
        <f t="shared" si="3"/>
        <v>0</v>
      </c>
      <c r="AH21" s="96">
        <f t="shared" si="3"/>
        <v>0</v>
      </c>
      <c r="AI21" s="96">
        <f t="shared" si="3"/>
        <v>0</v>
      </c>
      <c r="AJ21" s="96">
        <f t="shared" si="3"/>
        <v>0</v>
      </c>
      <c r="AK21" s="96">
        <f t="shared" si="3"/>
        <v>0</v>
      </c>
      <c r="AL21" s="96">
        <f>SUM(AL22:AL46)</f>
        <v>0</v>
      </c>
      <c r="AM21" s="97">
        <f>SUM(AM22:AM46)</f>
        <v>20054</v>
      </c>
      <c r="AN21" s="98">
        <f t="shared" si="2"/>
        <v>0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</row>
    <row r="22" spans="1:114" ht="30" customHeight="1" x14ac:dyDescent="0.2">
      <c r="A22" s="76" t="s">
        <v>49</v>
      </c>
      <c r="B22" s="87" t="s">
        <v>50</v>
      </c>
      <c r="C22" s="87" t="s">
        <v>143</v>
      </c>
      <c r="D22" s="89" t="s">
        <v>181</v>
      </c>
      <c r="E22" s="106">
        <f>8880</f>
        <v>8880</v>
      </c>
      <c r="F22" s="80">
        <f>E22*$F$67-0.01</f>
        <v>3289.14</v>
      </c>
      <c r="G22" s="81">
        <f t="shared" ref="G22:G30" si="4">E22*$F$68</f>
        <v>0</v>
      </c>
      <c r="H22" s="81">
        <f t="shared" ref="H22:H30" si="5">E22*$F$69</f>
        <v>0</v>
      </c>
      <c r="I22" s="81">
        <f t="shared" ref="I22:I30" si="6">E22*$F$70</f>
        <v>0</v>
      </c>
      <c r="J22" s="81">
        <f t="shared" ref="J22:J30" si="7">E22*$F$71</f>
        <v>0</v>
      </c>
      <c r="K22" s="82">
        <f t="shared" ref="K22:K30" si="8">E22*$F$72</f>
        <v>0</v>
      </c>
      <c r="L22" s="82">
        <f t="shared" ref="L22:L30" si="9">E22*$F$73</f>
        <v>0</v>
      </c>
      <c r="M22" s="81">
        <f t="shared" ref="M22:M30" si="10">E22*$F$74</f>
        <v>0</v>
      </c>
      <c r="N22" s="82">
        <f t="shared" ref="N22:N30" si="11">E22*$F$75</f>
        <v>1644.58</v>
      </c>
      <c r="O22" s="82">
        <f t="shared" ref="O22:O30" si="12">E22*$F$76</f>
        <v>1973.14</v>
      </c>
      <c r="P22" s="81">
        <f t="shared" ref="P22:P30" si="13">E22*$F$77</f>
        <v>0</v>
      </c>
      <c r="Q22" s="81">
        <f t="shared" ref="Q22:Q30" si="14">E22*$F$78</f>
        <v>0</v>
      </c>
      <c r="R22" s="81">
        <f t="shared" ref="R22:R30" si="15">E22*$F$79</f>
        <v>0</v>
      </c>
      <c r="S22" s="81">
        <f t="shared" ref="S22:S30" si="16">E22*$F$80</f>
        <v>0</v>
      </c>
      <c r="T22" s="81">
        <f t="shared" ref="T22:T30" si="17">E22*$F$81</f>
        <v>164.28</v>
      </c>
      <c r="U22" s="81">
        <f t="shared" ref="U22:U30" si="18">E22*$F$82</f>
        <v>0</v>
      </c>
      <c r="V22" s="81">
        <f t="shared" ref="V22:V30" si="19">E22*$F$83</f>
        <v>1644.58</v>
      </c>
      <c r="W22" s="82">
        <f t="shared" ref="W22:W30" si="20">E22*$F$84</f>
        <v>0</v>
      </c>
      <c r="X22" s="82">
        <f t="shared" ref="X22:X30" si="21">E22*$F$85</f>
        <v>164.28</v>
      </c>
      <c r="Y22" s="81">
        <f t="shared" ref="Y22:Y30" si="22">E22*$F$86</f>
        <v>0</v>
      </c>
      <c r="Z22" s="81">
        <f t="shared" ref="Z22:Z30" si="23">E22*$F$87</f>
        <v>0</v>
      </c>
      <c r="AA22" s="81">
        <f t="shared" ref="AA22:AA30" si="24">E22*$F$88</f>
        <v>0</v>
      </c>
      <c r="AB22" s="81">
        <f t="shared" ref="AB22:AB30" si="25">E22*$F$89</f>
        <v>0</v>
      </c>
      <c r="AC22" s="81">
        <f t="shared" ref="AC22:AC30" si="26">E22*$F$90</f>
        <v>0</v>
      </c>
      <c r="AD22" s="81">
        <f t="shared" ref="AD22:AD30" si="27">E22*$F$91</f>
        <v>0</v>
      </c>
      <c r="AE22" s="81">
        <f t="shared" ref="AE22:AE30" si="28">E22*$F$92</f>
        <v>0</v>
      </c>
      <c r="AF22" s="81">
        <f t="shared" ref="AF22:AF30" si="29">E22*$F$93</f>
        <v>0</v>
      </c>
      <c r="AG22" s="81">
        <f t="shared" ref="AG22:AG30" si="30">E22*$F$94</f>
        <v>0</v>
      </c>
      <c r="AH22" s="81">
        <f t="shared" ref="AH22:AH30" si="31">E22*$F$95</f>
        <v>0</v>
      </c>
      <c r="AI22" s="81">
        <f t="shared" ref="AI22:AI30" si="32">E22*$F$96</f>
        <v>0</v>
      </c>
      <c r="AJ22" s="81">
        <f t="shared" ref="AJ22:AJ30" si="33">E22*$F$97</f>
        <v>0</v>
      </c>
      <c r="AK22" s="81">
        <f t="shared" ref="AK22:AK30" si="34">E22*$F$98</f>
        <v>0</v>
      </c>
      <c r="AL22" s="81">
        <f t="shared" ref="AL22:AL30" si="35">E22*$F$99</f>
        <v>0</v>
      </c>
      <c r="AM22" s="83">
        <f t="shared" ref="AM22:AM46" si="36">SUM(F22:AL22)</f>
        <v>8880</v>
      </c>
      <c r="AN22" s="98">
        <f t="shared" si="2"/>
        <v>0</v>
      </c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</row>
    <row r="23" spans="1:114" s="101" customFormat="1" ht="30" customHeight="1" x14ac:dyDescent="0.2">
      <c r="A23" s="100" t="s">
        <v>24</v>
      </c>
      <c r="B23" s="92" t="s">
        <v>2</v>
      </c>
      <c r="C23" s="87" t="s">
        <v>13</v>
      </c>
      <c r="D23" s="89" t="s">
        <v>181</v>
      </c>
      <c r="E23" s="106">
        <v>1000</v>
      </c>
      <c r="F23" s="80">
        <f t="shared" ref="F23:F30" si="37">E23*$F$67</f>
        <v>370.4</v>
      </c>
      <c r="G23" s="81">
        <f t="shared" si="4"/>
        <v>0</v>
      </c>
      <c r="H23" s="81">
        <f t="shared" si="5"/>
        <v>0</v>
      </c>
      <c r="I23" s="81">
        <f t="shared" si="6"/>
        <v>0</v>
      </c>
      <c r="J23" s="81">
        <f t="shared" si="7"/>
        <v>0</v>
      </c>
      <c r="K23" s="82">
        <f t="shared" si="8"/>
        <v>0</v>
      </c>
      <c r="L23" s="82">
        <f t="shared" si="9"/>
        <v>0</v>
      </c>
      <c r="M23" s="81">
        <f t="shared" si="10"/>
        <v>0</v>
      </c>
      <c r="N23" s="82">
        <f t="shared" si="11"/>
        <v>185.2</v>
      </c>
      <c r="O23" s="82">
        <f t="shared" si="12"/>
        <v>222.2</v>
      </c>
      <c r="P23" s="81">
        <f t="shared" si="13"/>
        <v>0</v>
      </c>
      <c r="Q23" s="81">
        <f t="shared" si="14"/>
        <v>0</v>
      </c>
      <c r="R23" s="81">
        <f t="shared" si="15"/>
        <v>0</v>
      </c>
      <c r="S23" s="81">
        <f t="shared" si="16"/>
        <v>0</v>
      </c>
      <c r="T23" s="81">
        <f t="shared" si="17"/>
        <v>18.5</v>
      </c>
      <c r="U23" s="81">
        <f t="shared" si="18"/>
        <v>0</v>
      </c>
      <c r="V23" s="81">
        <f t="shared" si="19"/>
        <v>185.2</v>
      </c>
      <c r="W23" s="82">
        <f t="shared" si="20"/>
        <v>0</v>
      </c>
      <c r="X23" s="82">
        <f t="shared" si="21"/>
        <v>18.5</v>
      </c>
      <c r="Y23" s="81">
        <f t="shared" si="22"/>
        <v>0</v>
      </c>
      <c r="Z23" s="81">
        <f t="shared" si="23"/>
        <v>0</v>
      </c>
      <c r="AA23" s="81">
        <f t="shared" si="24"/>
        <v>0</v>
      </c>
      <c r="AB23" s="81">
        <f t="shared" si="25"/>
        <v>0</v>
      </c>
      <c r="AC23" s="81">
        <f t="shared" si="26"/>
        <v>0</v>
      </c>
      <c r="AD23" s="81">
        <f t="shared" si="27"/>
        <v>0</v>
      </c>
      <c r="AE23" s="81">
        <f t="shared" si="28"/>
        <v>0</v>
      </c>
      <c r="AF23" s="81">
        <f t="shared" si="29"/>
        <v>0</v>
      </c>
      <c r="AG23" s="81">
        <f t="shared" si="30"/>
        <v>0</v>
      </c>
      <c r="AH23" s="81">
        <f t="shared" si="31"/>
        <v>0</v>
      </c>
      <c r="AI23" s="81">
        <f t="shared" si="32"/>
        <v>0</v>
      </c>
      <c r="AJ23" s="81">
        <f t="shared" si="33"/>
        <v>0</v>
      </c>
      <c r="AK23" s="81">
        <f t="shared" si="34"/>
        <v>0</v>
      </c>
      <c r="AL23" s="81">
        <f t="shared" si="35"/>
        <v>0</v>
      </c>
      <c r="AM23" s="83">
        <f t="shared" si="36"/>
        <v>1000</v>
      </c>
      <c r="AN23" s="98">
        <f t="shared" si="2"/>
        <v>0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</row>
    <row r="24" spans="1:114" s="101" customFormat="1" ht="30" hidden="1" customHeight="1" x14ac:dyDescent="0.2">
      <c r="A24" s="100" t="s">
        <v>24</v>
      </c>
      <c r="B24" s="92" t="s">
        <v>2</v>
      </c>
      <c r="C24" s="102"/>
      <c r="D24" s="89"/>
      <c r="E24" s="106">
        <v>0</v>
      </c>
      <c r="F24" s="80">
        <f t="shared" si="37"/>
        <v>0</v>
      </c>
      <c r="G24" s="81">
        <f t="shared" si="4"/>
        <v>0</v>
      </c>
      <c r="H24" s="81">
        <f t="shared" si="5"/>
        <v>0</v>
      </c>
      <c r="I24" s="81">
        <f t="shared" si="6"/>
        <v>0</v>
      </c>
      <c r="J24" s="81">
        <f t="shared" si="7"/>
        <v>0</v>
      </c>
      <c r="K24" s="82">
        <f t="shared" si="8"/>
        <v>0</v>
      </c>
      <c r="L24" s="82">
        <f t="shared" si="9"/>
        <v>0</v>
      </c>
      <c r="M24" s="81">
        <f t="shared" si="10"/>
        <v>0</v>
      </c>
      <c r="N24" s="82">
        <f t="shared" si="11"/>
        <v>0</v>
      </c>
      <c r="O24" s="82">
        <f t="shared" si="12"/>
        <v>0</v>
      </c>
      <c r="P24" s="81">
        <f t="shared" si="13"/>
        <v>0</v>
      </c>
      <c r="Q24" s="81">
        <f t="shared" si="14"/>
        <v>0</v>
      </c>
      <c r="R24" s="81">
        <f t="shared" si="15"/>
        <v>0</v>
      </c>
      <c r="S24" s="81">
        <f t="shared" si="16"/>
        <v>0</v>
      </c>
      <c r="T24" s="81">
        <f t="shared" si="17"/>
        <v>0</v>
      </c>
      <c r="U24" s="81">
        <f t="shared" si="18"/>
        <v>0</v>
      </c>
      <c r="V24" s="81">
        <f t="shared" si="19"/>
        <v>0</v>
      </c>
      <c r="W24" s="82">
        <f t="shared" si="20"/>
        <v>0</v>
      </c>
      <c r="X24" s="82">
        <f t="shared" si="21"/>
        <v>0</v>
      </c>
      <c r="Y24" s="81">
        <f t="shared" si="22"/>
        <v>0</v>
      </c>
      <c r="Z24" s="81">
        <f t="shared" si="23"/>
        <v>0</v>
      </c>
      <c r="AA24" s="81">
        <f t="shared" si="24"/>
        <v>0</v>
      </c>
      <c r="AB24" s="81">
        <f t="shared" si="25"/>
        <v>0</v>
      </c>
      <c r="AC24" s="81">
        <f t="shared" si="26"/>
        <v>0</v>
      </c>
      <c r="AD24" s="81">
        <f t="shared" si="27"/>
        <v>0</v>
      </c>
      <c r="AE24" s="81">
        <f t="shared" si="28"/>
        <v>0</v>
      </c>
      <c r="AF24" s="81">
        <f t="shared" si="29"/>
        <v>0</v>
      </c>
      <c r="AG24" s="81">
        <f t="shared" si="30"/>
        <v>0</v>
      </c>
      <c r="AH24" s="81">
        <f t="shared" si="31"/>
        <v>0</v>
      </c>
      <c r="AI24" s="81">
        <f t="shared" si="32"/>
        <v>0</v>
      </c>
      <c r="AJ24" s="81">
        <f t="shared" si="33"/>
        <v>0</v>
      </c>
      <c r="AK24" s="81">
        <f t="shared" si="34"/>
        <v>0</v>
      </c>
      <c r="AL24" s="81">
        <f t="shared" si="35"/>
        <v>0</v>
      </c>
      <c r="AM24" s="83">
        <f t="shared" si="36"/>
        <v>0</v>
      </c>
      <c r="AN24" s="98">
        <f t="shared" si="2"/>
        <v>0</v>
      </c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</row>
    <row r="25" spans="1:114" s="101" customFormat="1" ht="30" hidden="1" customHeight="1" x14ac:dyDescent="0.2">
      <c r="A25" s="100" t="s">
        <v>25</v>
      </c>
      <c r="B25" s="77" t="s">
        <v>112</v>
      </c>
      <c r="C25" s="102" t="s">
        <v>13</v>
      </c>
      <c r="D25" s="89"/>
      <c r="E25" s="106">
        <v>0</v>
      </c>
      <c r="F25" s="80">
        <f t="shared" si="37"/>
        <v>0</v>
      </c>
      <c r="G25" s="81">
        <f t="shared" si="4"/>
        <v>0</v>
      </c>
      <c r="H25" s="81">
        <f t="shared" si="5"/>
        <v>0</v>
      </c>
      <c r="I25" s="81">
        <f t="shared" si="6"/>
        <v>0</v>
      </c>
      <c r="J25" s="81">
        <f t="shared" si="7"/>
        <v>0</v>
      </c>
      <c r="K25" s="82">
        <f t="shared" si="8"/>
        <v>0</v>
      </c>
      <c r="L25" s="82">
        <f t="shared" si="9"/>
        <v>0</v>
      </c>
      <c r="M25" s="81">
        <f t="shared" si="10"/>
        <v>0</v>
      </c>
      <c r="N25" s="82">
        <f t="shared" si="11"/>
        <v>0</v>
      </c>
      <c r="O25" s="82">
        <f t="shared" si="12"/>
        <v>0</v>
      </c>
      <c r="P25" s="81">
        <f t="shared" si="13"/>
        <v>0</v>
      </c>
      <c r="Q25" s="81">
        <f t="shared" si="14"/>
        <v>0</v>
      </c>
      <c r="R25" s="81">
        <f t="shared" si="15"/>
        <v>0</v>
      </c>
      <c r="S25" s="81">
        <f t="shared" si="16"/>
        <v>0</v>
      </c>
      <c r="T25" s="81">
        <f t="shared" si="17"/>
        <v>0</v>
      </c>
      <c r="U25" s="81">
        <f t="shared" si="18"/>
        <v>0</v>
      </c>
      <c r="V25" s="81">
        <f t="shared" si="19"/>
        <v>0</v>
      </c>
      <c r="W25" s="82">
        <f t="shared" si="20"/>
        <v>0</v>
      </c>
      <c r="X25" s="82">
        <f t="shared" si="21"/>
        <v>0</v>
      </c>
      <c r="Y25" s="81">
        <f t="shared" si="22"/>
        <v>0</v>
      </c>
      <c r="Z25" s="81">
        <f t="shared" si="23"/>
        <v>0</v>
      </c>
      <c r="AA25" s="81">
        <f t="shared" si="24"/>
        <v>0</v>
      </c>
      <c r="AB25" s="81">
        <f t="shared" si="25"/>
        <v>0</v>
      </c>
      <c r="AC25" s="81">
        <f t="shared" si="26"/>
        <v>0</v>
      </c>
      <c r="AD25" s="81">
        <f t="shared" si="27"/>
        <v>0</v>
      </c>
      <c r="AE25" s="81">
        <f t="shared" si="28"/>
        <v>0</v>
      </c>
      <c r="AF25" s="81">
        <f t="shared" si="29"/>
        <v>0</v>
      </c>
      <c r="AG25" s="81">
        <f t="shared" si="30"/>
        <v>0</v>
      </c>
      <c r="AH25" s="81">
        <f t="shared" si="31"/>
        <v>0</v>
      </c>
      <c r="AI25" s="81">
        <f t="shared" si="32"/>
        <v>0</v>
      </c>
      <c r="AJ25" s="81">
        <f t="shared" si="33"/>
        <v>0</v>
      </c>
      <c r="AK25" s="81">
        <f t="shared" si="34"/>
        <v>0</v>
      </c>
      <c r="AL25" s="81">
        <f t="shared" si="35"/>
        <v>0</v>
      </c>
      <c r="AM25" s="83">
        <f t="shared" si="36"/>
        <v>0</v>
      </c>
      <c r="AN25" s="98">
        <f t="shared" si="2"/>
        <v>0</v>
      </c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</row>
    <row r="26" spans="1:114" s="101" customFormat="1" ht="30" hidden="1" customHeight="1" x14ac:dyDescent="0.2">
      <c r="A26" s="100" t="s">
        <v>26</v>
      </c>
      <c r="B26" s="77" t="s">
        <v>113</v>
      </c>
      <c r="C26" s="102" t="s">
        <v>143</v>
      </c>
      <c r="D26" s="103"/>
      <c r="E26" s="106">
        <v>0</v>
      </c>
      <c r="F26" s="80">
        <f t="shared" si="37"/>
        <v>0</v>
      </c>
      <c r="G26" s="81">
        <f t="shared" si="4"/>
        <v>0</v>
      </c>
      <c r="H26" s="81">
        <f t="shared" si="5"/>
        <v>0</v>
      </c>
      <c r="I26" s="81">
        <f t="shared" si="6"/>
        <v>0</v>
      </c>
      <c r="J26" s="81">
        <f t="shared" si="7"/>
        <v>0</v>
      </c>
      <c r="K26" s="82">
        <f t="shared" si="8"/>
        <v>0</v>
      </c>
      <c r="L26" s="82">
        <f t="shared" si="9"/>
        <v>0</v>
      </c>
      <c r="M26" s="81">
        <f t="shared" si="10"/>
        <v>0</v>
      </c>
      <c r="N26" s="82">
        <f t="shared" si="11"/>
        <v>0</v>
      </c>
      <c r="O26" s="82">
        <f t="shared" si="12"/>
        <v>0</v>
      </c>
      <c r="P26" s="81">
        <f t="shared" si="13"/>
        <v>0</v>
      </c>
      <c r="Q26" s="81">
        <f t="shared" si="14"/>
        <v>0</v>
      </c>
      <c r="R26" s="81">
        <f t="shared" si="15"/>
        <v>0</v>
      </c>
      <c r="S26" s="81">
        <f t="shared" si="16"/>
        <v>0</v>
      </c>
      <c r="T26" s="81">
        <f t="shared" si="17"/>
        <v>0</v>
      </c>
      <c r="U26" s="81">
        <f t="shared" si="18"/>
        <v>0</v>
      </c>
      <c r="V26" s="81">
        <f t="shared" si="19"/>
        <v>0</v>
      </c>
      <c r="W26" s="82">
        <f t="shared" si="20"/>
        <v>0</v>
      </c>
      <c r="X26" s="82">
        <f t="shared" si="21"/>
        <v>0</v>
      </c>
      <c r="Y26" s="81">
        <f t="shared" si="22"/>
        <v>0</v>
      </c>
      <c r="Z26" s="81">
        <f t="shared" si="23"/>
        <v>0</v>
      </c>
      <c r="AA26" s="81">
        <f t="shared" si="24"/>
        <v>0</v>
      </c>
      <c r="AB26" s="81">
        <f t="shared" si="25"/>
        <v>0</v>
      </c>
      <c r="AC26" s="81">
        <f t="shared" si="26"/>
        <v>0</v>
      </c>
      <c r="AD26" s="81">
        <f t="shared" si="27"/>
        <v>0</v>
      </c>
      <c r="AE26" s="81">
        <f t="shared" si="28"/>
        <v>0</v>
      </c>
      <c r="AF26" s="81">
        <f t="shared" si="29"/>
        <v>0</v>
      </c>
      <c r="AG26" s="81">
        <f t="shared" si="30"/>
        <v>0</v>
      </c>
      <c r="AH26" s="81">
        <f t="shared" si="31"/>
        <v>0</v>
      </c>
      <c r="AI26" s="81">
        <f t="shared" si="32"/>
        <v>0</v>
      </c>
      <c r="AJ26" s="81">
        <f t="shared" si="33"/>
        <v>0</v>
      </c>
      <c r="AK26" s="81">
        <f t="shared" si="34"/>
        <v>0</v>
      </c>
      <c r="AL26" s="81">
        <f t="shared" si="35"/>
        <v>0</v>
      </c>
      <c r="AM26" s="83">
        <f t="shared" si="36"/>
        <v>0</v>
      </c>
      <c r="AN26" s="98">
        <f t="shared" si="2"/>
        <v>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</row>
    <row r="27" spans="1:114" ht="30" hidden="1" customHeight="1" x14ac:dyDescent="0.2">
      <c r="A27" s="76" t="s">
        <v>51</v>
      </c>
      <c r="B27" s="87" t="s">
        <v>52</v>
      </c>
      <c r="C27" s="87"/>
      <c r="D27" s="89"/>
      <c r="E27" s="106">
        <v>0</v>
      </c>
      <c r="F27" s="80">
        <f t="shared" si="37"/>
        <v>0</v>
      </c>
      <c r="G27" s="81">
        <f t="shared" si="4"/>
        <v>0</v>
      </c>
      <c r="H27" s="81">
        <f t="shared" si="5"/>
        <v>0</v>
      </c>
      <c r="I27" s="81">
        <f t="shared" si="6"/>
        <v>0</v>
      </c>
      <c r="J27" s="81">
        <f t="shared" si="7"/>
        <v>0</v>
      </c>
      <c r="K27" s="82">
        <f t="shared" si="8"/>
        <v>0</v>
      </c>
      <c r="L27" s="82">
        <f t="shared" si="9"/>
        <v>0</v>
      </c>
      <c r="M27" s="81">
        <f t="shared" si="10"/>
        <v>0</v>
      </c>
      <c r="N27" s="82">
        <f t="shared" si="11"/>
        <v>0</v>
      </c>
      <c r="O27" s="82">
        <f t="shared" si="12"/>
        <v>0</v>
      </c>
      <c r="P27" s="81">
        <f t="shared" si="13"/>
        <v>0</v>
      </c>
      <c r="Q27" s="81">
        <f t="shared" si="14"/>
        <v>0</v>
      </c>
      <c r="R27" s="81">
        <f t="shared" si="15"/>
        <v>0</v>
      </c>
      <c r="S27" s="81">
        <f t="shared" si="16"/>
        <v>0</v>
      </c>
      <c r="T27" s="81">
        <f t="shared" si="17"/>
        <v>0</v>
      </c>
      <c r="U27" s="81">
        <f t="shared" si="18"/>
        <v>0</v>
      </c>
      <c r="V27" s="81">
        <f t="shared" si="19"/>
        <v>0</v>
      </c>
      <c r="W27" s="82">
        <f t="shared" si="20"/>
        <v>0</v>
      </c>
      <c r="X27" s="82">
        <f t="shared" si="21"/>
        <v>0</v>
      </c>
      <c r="Y27" s="81">
        <f t="shared" si="22"/>
        <v>0</v>
      </c>
      <c r="Z27" s="81">
        <f t="shared" si="23"/>
        <v>0</v>
      </c>
      <c r="AA27" s="81">
        <f t="shared" si="24"/>
        <v>0</v>
      </c>
      <c r="AB27" s="81">
        <f t="shared" si="25"/>
        <v>0</v>
      </c>
      <c r="AC27" s="81">
        <f t="shared" si="26"/>
        <v>0</v>
      </c>
      <c r="AD27" s="81">
        <f t="shared" si="27"/>
        <v>0</v>
      </c>
      <c r="AE27" s="81">
        <f t="shared" si="28"/>
        <v>0</v>
      </c>
      <c r="AF27" s="81">
        <f t="shared" si="29"/>
        <v>0</v>
      </c>
      <c r="AG27" s="81">
        <f t="shared" si="30"/>
        <v>0</v>
      </c>
      <c r="AH27" s="81">
        <f t="shared" si="31"/>
        <v>0</v>
      </c>
      <c r="AI27" s="81">
        <f t="shared" si="32"/>
        <v>0</v>
      </c>
      <c r="AJ27" s="81">
        <f t="shared" si="33"/>
        <v>0</v>
      </c>
      <c r="AK27" s="81">
        <f t="shared" si="34"/>
        <v>0</v>
      </c>
      <c r="AL27" s="81">
        <f t="shared" si="35"/>
        <v>0</v>
      </c>
      <c r="AM27" s="83">
        <f t="shared" si="36"/>
        <v>0</v>
      </c>
      <c r="AN27" s="98">
        <f t="shared" si="2"/>
        <v>0</v>
      </c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</row>
    <row r="28" spans="1:114" ht="30" customHeight="1" x14ac:dyDescent="0.2">
      <c r="A28" s="76" t="s">
        <v>27</v>
      </c>
      <c r="B28" s="87" t="s">
        <v>28</v>
      </c>
      <c r="C28" s="87" t="s">
        <v>143</v>
      </c>
      <c r="D28" s="89" t="s">
        <v>181</v>
      </c>
      <c r="E28" s="106">
        <v>1320</v>
      </c>
      <c r="F28" s="80">
        <f>E28*$F$67+0.01</f>
        <v>488.94</v>
      </c>
      <c r="G28" s="81">
        <f t="shared" si="4"/>
        <v>0</v>
      </c>
      <c r="H28" s="81">
        <f t="shared" si="5"/>
        <v>0</v>
      </c>
      <c r="I28" s="81">
        <f t="shared" si="6"/>
        <v>0</v>
      </c>
      <c r="J28" s="81">
        <f t="shared" si="7"/>
        <v>0</v>
      </c>
      <c r="K28" s="82">
        <f t="shared" si="8"/>
        <v>0</v>
      </c>
      <c r="L28" s="82">
        <f t="shared" si="9"/>
        <v>0</v>
      </c>
      <c r="M28" s="81">
        <f t="shared" si="10"/>
        <v>0</v>
      </c>
      <c r="N28" s="82">
        <f t="shared" si="11"/>
        <v>244.46</v>
      </c>
      <c r="O28" s="82">
        <f t="shared" si="12"/>
        <v>293.3</v>
      </c>
      <c r="P28" s="81">
        <f t="shared" si="13"/>
        <v>0</v>
      </c>
      <c r="Q28" s="81">
        <f t="shared" si="14"/>
        <v>0</v>
      </c>
      <c r="R28" s="81">
        <f t="shared" si="15"/>
        <v>0</v>
      </c>
      <c r="S28" s="81">
        <f t="shared" si="16"/>
        <v>0</v>
      </c>
      <c r="T28" s="81">
        <f t="shared" si="17"/>
        <v>24.42</v>
      </c>
      <c r="U28" s="81">
        <f t="shared" si="18"/>
        <v>0</v>
      </c>
      <c r="V28" s="81">
        <f t="shared" si="19"/>
        <v>244.46</v>
      </c>
      <c r="W28" s="82">
        <f t="shared" si="20"/>
        <v>0</v>
      </c>
      <c r="X28" s="82">
        <f t="shared" si="21"/>
        <v>24.42</v>
      </c>
      <c r="Y28" s="81">
        <f t="shared" si="22"/>
        <v>0</v>
      </c>
      <c r="Z28" s="81">
        <f t="shared" si="23"/>
        <v>0</v>
      </c>
      <c r="AA28" s="81">
        <f t="shared" si="24"/>
        <v>0</v>
      </c>
      <c r="AB28" s="81">
        <f t="shared" si="25"/>
        <v>0</v>
      </c>
      <c r="AC28" s="81">
        <f t="shared" si="26"/>
        <v>0</v>
      </c>
      <c r="AD28" s="81">
        <f t="shared" si="27"/>
        <v>0</v>
      </c>
      <c r="AE28" s="81">
        <f t="shared" si="28"/>
        <v>0</v>
      </c>
      <c r="AF28" s="81">
        <f t="shared" si="29"/>
        <v>0</v>
      </c>
      <c r="AG28" s="81">
        <f t="shared" si="30"/>
        <v>0</v>
      </c>
      <c r="AH28" s="81">
        <f t="shared" si="31"/>
        <v>0</v>
      </c>
      <c r="AI28" s="81">
        <f t="shared" si="32"/>
        <v>0</v>
      </c>
      <c r="AJ28" s="81">
        <f t="shared" si="33"/>
        <v>0</v>
      </c>
      <c r="AK28" s="81">
        <f t="shared" si="34"/>
        <v>0</v>
      </c>
      <c r="AL28" s="81">
        <f t="shared" si="35"/>
        <v>0</v>
      </c>
      <c r="AM28" s="83">
        <f t="shared" si="36"/>
        <v>1320</v>
      </c>
      <c r="AN28" s="98">
        <f t="shared" si="2"/>
        <v>0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</row>
    <row r="29" spans="1:114" ht="30" customHeight="1" x14ac:dyDescent="0.2">
      <c r="A29" s="76" t="s">
        <v>29</v>
      </c>
      <c r="B29" s="87" t="s">
        <v>30</v>
      </c>
      <c r="C29" s="87" t="s">
        <v>143</v>
      </c>
      <c r="D29" s="89" t="s">
        <v>181</v>
      </c>
      <c r="E29" s="106">
        <v>1343</v>
      </c>
      <c r="F29" s="80">
        <f>E29*$F$67</f>
        <v>497.45</v>
      </c>
      <c r="G29" s="81">
        <f t="shared" si="4"/>
        <v>0</v>
      </c>
      <c r="H29" s="81">
        <f t="shared" si="5"/>
        <v>0</v>
      </c>
      <c r="I29" s="81">
        <f t="shared" si="6"/>
        <v>0</v>
      </c>
      <c r="J29" s="81">
        <f t="shared" si="7"/>
        <v>0</v>
      </c>
      <c r="K29" s="82">
        <f t="shared" si="8"/>
        <v>0</v>
      </c>
      <c r="L29" s="82">
        <f t="shared" si="9"/>
        <v>0</v>
      </c>
      <c r="M29" s="81">
        <f t="shared" si="10"/>
        <v>0</v>
      </c>
      <c r="N29" s="82">
        <f t="shared" si="11"/>
        <v>248.72</v>
      </c>
      <c r="O29" s="82">
        <f t="shared" si="12"/>
        <v>298.41000000000003</v>
      </c>
      <c r="P29" s="81">
        <f t="shared" si="13"/>
        <v>0</v>
      </c>
      <c r="Q29" s="81">
        <f t="shared" si="14"/>
        <v>0</v>
      </c>
      <c r="R29" s="81">
        <f t="shared" si="15"/>
        <v>0</v>
      </c>
      <c r="S29" s="81">
        <f t="shared" si="16"/>
        <v>0</v>
      </c>
      <c r="T29" s="81">
        <f t="shared" si="17"/>
        <v>24.85</v>
      </c>
      <c r="U29" s="81">
        <f t="shared" si="18"/>
        <v>0</v>
      </c>
      <c r="V29" s="81">
        <f t="shared" si="19"/>
        <v>248.72</v>
      </c>
      <c r="W29" s="82">
        <f t="shared" si="20"/>
        <v>0</v>
      </c>
      <c r="X29" s="82">
        <f t="shared" si="21"/>
        <v>24.85</v>
      </c>
      <c r="Y29" s="81">
        <f t="shared" si="22"/>
        <v>0</v>
      </c>
      <c r="Z29" s="81">
        <f t="shared" si="23"/>
        <v>0</v>
      </c>
      <c r="AA29" s="81">
        <f t="shared" si="24"/>
        <v>0</v>
      </c>
      <c r="AB29" s="81">
        <f t="shared" si="25"/>
        <v>0</v>
      </c>
      <c r="AC29" s="81">
        <f t="shared" si="26"/>
        <v>0</v>
      </c>
      <c r="AD29" s="81">
        <f t="shared" si="27"/>
        <v>0</v>
      </c>
      <c r="AE29" s="81">
        <f t="shared" si="28"/>
        <v>0</v>
      </c>
      <c r="AF29" s="81">
        <f t="shared" si="29"/>
        <v>0</v>
      </c>
      <c r="AG29" s="81">
        <f t="shared" si="30"/>
        <v>0</v>
      </c>
      <c r="AH29" s="81">
        <f t="shared" si="31"/>
        <v>0</v>
      </c>
      <c r="AI29" s="81">
        <f t="shared" si="32"/>
        <v>0</v>
      </c>
      <c r="AJ29" s="81">
        <f t="shared" si="33"/>
        <v>0</v>
      </c>
      <c r="AK29" s="81">
        <f t="shared" si="34"/>
        <v>0</v>
      </c>
      <c r="AL29" s="81">
        <f t="shared" si="35"/>
        <v>0</v>
      </c>
      <c r="AM29" s="83">
        <f t="shared" si="36"/>
        <v>1343</v>
      </c>
      <c r="AN29" s="98">
        <f t="shared" si="2"/>
        <v>0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</row>
    <row r="30" spans="1:114" s="101" customFormat="1" ht="30" hidden="1" customHeight="1" x14ac:dyDescent="0.2">
      <c r="A30" s="76" t="s">
        <v>31</v>
      </c>
      <c r="B30" s="92" t="s">
        <v>4</v>
      </c>
      <c r="C30" s="102"/>
      <c r="D30" s="89"/>
      <c r="E30" s="91">
        <v>0</v>
      </c>
      <c r="F30" s="80">
        <f t="shared" si="37"/>
        <v>0</v>
      </c>
      <c r="G30" s="81">
        <f t="shared" si="4"/>
        <v>0</v>
      </c>
      <c r="H30" s="81">
        <f t="shared" si="5"/>
        <v>0</v>
      </c>
      <c r="I30" s="81">
        <f t="shared" si="6"/>
        <v>0</v>
      </c>
      <c r="J30" s="81">
        <f t="shared" si="7"/>
        <v>0</v>
      </c>
      <c r="K30" s="82">
        <f t="shared" si="8"/>
        <v>0</v>
      </c>
      <c r="L30" s="82">
        <f t="shared" si="9"/>
        <v>0</v>
      </c>
      <c r="M30" s="81">
        <f t="shared" si="10"/>
        <v>0</v>
      </c>
      <c r="N30" s="82">
        <f t="shared" si="11"/>
        <v>0</v>
      </c>
      <c r="O30" s="82">
        <f t="shared" si="12"/>
        <v>0</v>
      </c>
      <c r="P30" s="81">
        <f t="shared" si="13"/>
        <v>0</v>
      </c>
      <c r="Q30" s="81">
        <f t="shared" si="14"/>
        <v>0</v>
      </c>
      <c r="R30" s="81">
        <f t="shared" si="15"/>
        <v>0</v>
      </c>
      <c r="S30" s="81">
        <f t="shared" si="16"/>
        <v>0</v>
      </c>
      <c r="T30" s="81">
        <f t="shared" si="17"/>
        <v>0</v>
      </c>
      <c r="U30" s="81">
        <f t="shared" si="18"/>
        <v>0</v>
      </c>
      <c r="V30" s="81">
        <f t="shared" si="19"/>
        <v>0</v>
      </c>
      <c r="W30" s="82">
        <f t="shared" si="20"/>
        <v>0</v>
      </c>
      <c r="X30" s="82">
        <f t="shared" si="21"/>
        <v>0</v>
      </c>
      <c r="Y30" s="81">
        <f t="shared" si="22"/>
        <v>0</v>
      </c>
      <c r="Z30" s="81">
        <f t="shared" si="23"/>
        <v>0</v>
      </c>
      <c r="AA30" s="81">
        <f t="shared" si="24"/>
        <v>0</v>
      </c>
      <c r="AB30" s="81">
        <f t="shared" si="25"/>
        <v>0</v>
      </c>
      <c r="AC30" s="81">
        <f t="shared" si="26"/>
        <v>0</v>
      </c>
      <c r="AD30" s="81">
        <f t="shared" si="27"/>
        <v>0</v>
      </c>
      <c r="AE30" s="81">
        <f t="shared" si="28"/>
        <v>0</v>
      </c>
      <c r="AF30" s="81">
        <f t="shared" si="29"/>
        <v>0</v>
      </c>
      <c r="AG30" s="81">
        <f t="shared" si="30"/>
        <v>0</v>
      </c>
      <c r="AH30" s="81">
        <f t="shared" si="31"/>
        <v>0</v>
      </c>
      <c r="AI30" s="81">
        <f t="shared" si="32"/>
        <v>0</v>
      </c>
      <c r="AJ30" s="81">
        <f t="shared" si="33"/>
        <v>0</v>
      </c>
      <c r="AK30" s="81">
        <f t="shared" si="34"/>
        <v>0</v>
      </c>
      <c r="AL30" s="81">
        <f t="shared" si="35"/>
        <v>0</v>
      </c>
      <c r="AM30" s="83">
        <f t="shared" si="36"/>
        <v>0</v>
      </c>
      <c r="AN30" s="98">
        <f t="shared" si="2"/>
        <v>0</v>
      </c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</row>
    <row r="31" spans="1:114" s="101" customFormat="1" ht="30" customHeight="1" x14ac:dyDescent="0.2">
      <c r="A31" s="76" t="s">
        <v>33</v>
      </c>
      <c r="B31" s="92" t="s">
        <v>34</v>
      </c>
      <c r="C31" s="102" t="s">
        <v>13</v>
      </c>
      <c r="D31" s="104" t="str">
        <f>I66</f>
        <v>% of Staff #2 (Copier)</v>
      </c>
      <c r="E31" s="106">
        <v>1761</v>
      </c>
      <c r="F31" s="80">
        <f>$E$31*$I67</f>
        <v>652.27</v>
      </c>
      <c r="G31" s="80">
        <f>$E$31*$I68</f>
        <v>0</v>
      </c>
      <c r="H31" s="80">
        <f>$E$31*$I69</f>
        <v>0</v>
      </c>
      <c r="I31" s="80">
        <f>$E$31*$I70</f>
        <v>0</v>
      </c>
      <c r="J31" s="80">
        <f>$E$31*$I71</f>
        <v>0</v>
      </c>
      <c r="K31" s="80">
        <f>$E$31*$I72</f>
        <v>0</v>
      </c>
      <c r="L31" s="80">
        <f>$E$31*$I73</f>
        <v>0</v>
      </c>
      <c r="M31" s="80">
        <f>$E$31*$I74</f>
        <v>0</v>
      </c>
      <c r="N31" s="80">
        <f>$E$31*$I75</f>
        <v>326.14</v>
      </c>
      <c r="O31" s="80">
        <f>$E$31*$I76</f>
        <v>391.29</v>
      </c>
      <c r="P31" s="80">
        <f>$E$31*$I77</f>
        <v>0</v>
      </c>
      <c r="Q31" s="80">
        <f>$E$31*$I78</f>
        <v>0</v>
      </c>
      <c r="R31" s="81">
        <f>$E$31*$I79</f>
        <v>0</v>
      </c>
      <c r="S31" s="80">
        <f>$E$31*$I80</f>
        <v>0</v>
      </c>
      <c r="T31" s="80">
        <f>$E$31*$I81</f>
        <v>32.58</v>
      </c>
      <c r="U31" s="80">
        <f>$E$31*$I82</f>
        <v>0</v>
      </c>
      <c r="V31" s="80">
        <f>$E$31*$I83</f>
        <v>326.14</v>
      </c>
      <c r="W31" s="80">
        <f>$E$31*$I84</f>
        <v>0</v>
      </c>
      <c r="X31" s="80">
        <f>$E$31*$I85</f>
        <v>32.58</v>
      </c>
      <c r="Y31" s="80">
        <f>$E$31*$I86</f>
        <v>0</v>
      </c>
      <c r="Z31" s="80">
        <f>$E$31*$I87</f>
        <v>0</v>
      </c>
      <c r="AA31" s="80">
        <f>$E$31*$I88</f>
        <v>0</v>
      </c>
      <c r="AB31" s="80">
        <f>$E$31*$I89</f>
        <v>0</v>
      </c>
      <c r="AC31" s="80">
        <f>$E$31*$I90</f>
        <v>0</v>
      </c>
      <c r="AD31" s="80">
        <f>$E$31*$I91</f>
        <v>0</v>
      </c>
      <c r="AE31" s="80">
        <f>$E$31*$I92</f>
        <v>0</v>
      </c>
      <c r="AF31" s="80">
        <f>$E$31*$I93</f>
        <v>0</v>
      </c>
      <c r="AG31" s="80">
        <f>$E$31*$I94</f>
        <v>0</v>
      </c>
      <c r="AH31" s="80">
        <f>$E$31*$I95</f>
        <v>0</v>
      </c>
      <c r="AI31" s="80">
        <f>$E$31*$I96</f>
        <v>0</v>
      </c>
      <c r="AJ31" s="80">
        <f>$E$31*$I97</f>
        <v>0</v>
      </c>
      <c r="AK31" s="80">
        <f>$E$31*$I98</f>
        <v>0</v>
      </c>
      <c r="AL31" s="80">
        <f>$E$31*$I99</f>
        <v>0</v>
      </c>
      <c r="AM31" s="83">
        <f t="shared" si="36"/>
        <v>1761</v>
      </c>
      <c r="AN31" s="98">
        <f t="shared" si="2"/>
        <v>0</v>
      </c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</row>
    <row r="32" spans="1:114" s="101" customFormat="1" ht="30" hidden="1" customHeight="1" x14ac:dyDescent="0.2">
      <c r="A32" s="76" t="s">
        <v>9</v>
      </c>
      <c r="B32" s="92" t="s">
        <v>32</v>
      </c>
      <c r="C32" s="102"/>
      <c r="D32" s="89"/>
      <c r="E32" s="106">
        <f>0</f>
        <v>0</v>
      </c>
      <c r="F32" s="80">
        <f t="shared" ref="F32:F46" si="38">E32*$F$67</f>
        <v>0</v>
      </c>
      <c r="G32" s="81">
        <f t="shared" ref="G32:G46" si="39">E32*$F$68</f>
        <v>0</v>
      </c>
      <c r="H32" s="81">
        <f t="shared" ref="H32:H46" si="40">E32*$F$69</f>
        <v>0</v>
      </c>
      <c r="I32" s="81">
        <f t="shared" ref="I32:I46" si="41">E32*$F$70</f>
        <v>0</v>
      </c>
      <c r="J32" s="81">
        <f t="shared" ref="J32:J46" si="42">E32*$F$71</f>
        <v>0</v>
      </c>
      <c r="K32" s="82">
        <f t="shared" ref="K32:K46" si="43">E32*$F$72</f>
        <v>0</v>
      </c>
      <c r="L32" s="82">
        <f t="shared" ref="L32:L46" si="44">E32*$F$73</f>
        <v>0</v>
      </c>
      <c r="M32" s="81">
        <f t="shared" ref="M32:M46" si="45">E32*$F$74</f>
        <v>0</v>
      </c>
      <c r="N32" s="82">
        <f t="shared" ref="N32:N46" si="46">E32*$F$75</f>
        <v>0</v>
      </c>
      <c r="O32" s="82">
        <f t="shared" ref="O32:O46" si="47">E32*$F$76</f>
        <v>0</v>
      </c>
      <c r="P32" s="81">
        <f t="shared" ref="P32:P46" si="48">E32*$F$77</f>
        <v>0</v>
      </c>
      <c r="Q32" s="81">
        <f t="shared" ref="Q32:Q46" si="49">E32*$F$78</f>
        <v>0</v>
      </c>
      <c r="R32" s="81">
        <f t="shared" ref="R32:R46" si="50">E32*$F$79</f>
        <v>0</v>
      </c>
      <c r="S32" s="81">
        <f t="shared" ref="S32:S46" si="51">E32*$F$80</f>
        <v>0</v>
      </c>
      <c r="T32" s="81">
        <f t="shared" ref="T32:T46" si="52">E32*$F$81</f>
        <v>0</v>
      </c>
      <c r="U32" s="81">
        <f t="shared" ref="U32:U46" si="53">E32*$F$82</f>
        <v>0</v>
      </c>
      <c r="V32" s="81">
        <f t="shared" ref="V32:V46" si="54">E32*$F$83</f>
        <v>0</v>
      </c>
      <c r="W32" s="82">
        <f t="shared" ref="W32:W46" si="55">E32*$F$84</f>
        <v>0</v>
      </c>
      <c r="X32" s="82">
        <f t="shared" ref="X32:X46" si="56">E32*$F$85</f>
        <v>0</v>
      </c>
      <c r="Y32" s="81">
        <f t="shared" ref="Y32:Y46" si="57">E32*$F$86</f>
        <v>0</v>
      </c>
      <c r="Z32" s="81">
        <f t="shared" ref="Z32:Z46" si="58">E32*$F$87</f>
        <v>0</v>
      </c>
      <c r="AA32" s="81">
        <f t="shared" ref="AA32:AA46" si="59">E32*$F$88</f>
        <v>0</v>
      </c>
      <c r="AB32" s="81">
        <f t="shared" ref="AB32:AB46" si="60">E32*$F$89</f>
        <v>0</v>
      </c>
      <c r="AC32" s="81">
        <f t="shared" ref="AC32:AC46" si="61">E32*$F$90</f>
        <v>0</v>
      </c>
      <c r="AD32" s="81">
        <f t="shared" ref="AD32:AD46" si="62">E32*$F$91</f>
        <v>0</v>
      </c>
      <c r="AE32" s="81">
        <f t="shared" ref="AE32:AE46" si="63">E32*$F$92</f>
        <v>0</v>
      </c>
      <c r="AF32" s="81">
        <f t="shared" ref="AF32:AF46" si="64">E32*$F$93</f>
        <v>0</v>
      </c>
      <c r="AG32" s="81">
        <f t="shared" ref="AG32:AG46" si="65">E32*$F$94</f>
        <v>0</v>
      </c>
      <c r="AH32" s="81">
        <f t="shared" ref="AH32:AH46" si="66">E32*$F$95</f>
        <v>0</v>
      </c>
      <c r="AI32" s="81">
        <f t="shared" ref="AI32:AI46" si="67">E32*$F$96</f>
        <v>0</v>
      </c>
      <c r="AJ32" s="81">
        <f t="shared" ref="AJ32:AJ46" si="68">E32*$F$97</f>
        <v>0</v>
      </c>
      <c r="AK32" s="81">
        <f t="shared" ref="AK32:AK46" si="69">E32*$F$98</f>
        <v>0</v>
      </c>
      <c r="AL32" s="81">
        <f t="shared" ref="AL32:AL46" si="70">E32*$F$99</f>
        <v>0</v>
      </c>
      <c r="AM32" s="83">
        <f t="shared" si="36"/>
        <v>0</v>
      </c>
      <c r="AN32" s="98">
        <f t="shared" si="2"/>
        <v>0</v>
      </c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</row>
    <row r="33" spans="1:114" s="101" customFormat="1" ht="30" hidden="1" customHeight="1" x14ac:dyDescent="0.2">
      <c r="A33" s="76" t="s">
        <v>90</v>
      </c>
      <c r="B33" s="92" t="s">
        <v>91</v>
      </c>
      <c r="C33" s="102"/>
      <c r="D33" s="89"/>
      <c r="E33" s="106">
        <v>0</v>
      </c>
      <c r="F33" s="80">
        <f t="shared" si="38"/>
        <v>0</v>
      </c>
      <c r="G33" s="81">
        <f t="shared" si="39"/>
        <v>0</v>
      </c>
      <c r="H33" s="81">
        <f t="shared" si="40"/>
        <v>0</v>
      </c>
      <c r="I33" s="81">
        <f t="shared" si="41"/>
        <v>0</v>
      </c>
      <c r="J33" s="81">
        <f t="shared" si="42"/>
        <v>0</v>
      </c>
      <c r="K33" s="82">
        <f t="shared" si="43"/>
        <v>0</v>
      </c>
      <c r="L33" s="82">
        <f t="shared" si="44"/>
        <v>0</v>
      </c>
      <c r="M33" s="81">
        <f t="shared" si="45"/>
        <v>0</v>
      </c>
      <c r="N33" s="82">
        <f t="shared" si="46"/>
        <v>0</v>
      </c>
      <c r="O33" s="82">
        <f t="shared" si="47"/>
        <v>0</v>
      </c>
      <c r="P33" s="81">
        <f t="shared" si="48"/>
        <v>0</v>
      </c>
      <c r="Q33" s="81">
        <f t="shared" si="49"/>
        <v>0</v>
      </c>
      <c r="R33" s="81">
        <f t="shared" si="50"/>
        <v>0</v>
      </c>
      <c r="S33" s="81">
        <f t="shared" si="51"/>
        <v>0</v>
      </c>
      <c r="T33" s="81">
        <f t="shared" si="52"/>
        <v>0</v>
      </c>
      <c r="U33" s="81">
        <f t="shared" si="53"/>
        <v>0</v>
      </c>
      <c r="V33" s="81">
        <f t="shared" si="54"/>
        <v>0</v>
      </c>
      <c r="W33" s="82">
        <f t="shared" si="55"/>
        <v>0</v>
      </c>
      <c r="X33" s="82">
        <f t="shared" si="56"/>
        <v>0</v>
      </c>
      <c r="Y33" s="81">
        <f t="shared" si="57"/>
        <v>0</v>
      </c>
      <c r="Z33" s="81">
        <f t="shared" si="58"/>
        <v>0</v>
      </c>
      <c r="AA33" s="81">
        <f t="shared" si="59"/>
        <v>0</v>
      </c>
      <c r="AB33" s="81">
        <f t="shared" si="60"/>
        <v>0</v>
      </c>
      <c r="AC33" s="81">
        <f t="shared" si="61"/>
        <v>0</v>
      </c>
      <c r="AD33" s="81">
        <f t="shared" si="62"/>
        <v>0</v>
      </c>
      <c r="AE33" s="81">
        <f t="shared" si="63"/>
        <v>0</v>
      </c>
      <c r="AF33" s="81">
        <f t="shared" si="64"/>
        <v>0</v>
      </c>
      <c r="AG33" s="81">
        <f t="shared" si="65"/>
        <v>0</v>
      </c>
      <c r="AH33" s="81">
        <f t="shared" si="66"/>
        <v>0</v>
      </c>
      <c r="AI33" s="81">
        <f t="shared" si="67"/>
        <v>0</v>
      </c>
      <c r="AJ33" s="81">
        <f t="shared" si="68"/>
        <v>0</v>
      </c>
      <c r="AK33" s="81">
        <f t="shared" si="69"/>
        <v>0</v>
      </c>
      <c r="AL33" s="81">
        <f t="shared" si="70"/>
        <v>0</v>
      </c>
      <c r="AM33" s="83">
        <f t="shared" si="36"/>
        <v>0</v>
      </c>
      <c r="AN33" s="98">
        <f t="shared" si="2"/>
        <v>0</v>
      </c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</row>
    <row r="34" spans="1:114" s="101" customFormat="1" ht="30" customHeight="1" x14ac:dyDescent="0.2">
      <c r="A34" s="76" t="s">
        <v>35</v>
      </c>
      <c r="B34" s="105" t="s">
        <v>36</v>
      </c>
      <c r="C34" s="102" t="s">
        <v>13</v>
      </c>
      <c r="D34" s="89" t="s">
        <v>181</v>
      </c>
      <c r="E34" s="106">
        <f>1100+2000</f>
        <v>3100</v>
      </c>
      <c r="F34" s="80">
        <f t="shared" si="38"/>
        <v>1148.24</v>
      </c>
      <c r="G34" s="81">
        <f t="shared" si="39"/>
        <v>0</v>
      </c>
      <c r="H34" s="81">
        <f t="shared" si="40"/>
        <v>0</v>
      </c>
      <c r="I34" s="81">
        <f t="shared" si="41"/>
        <v>0</v>
      </c>
      <c r="J34" s="81">
        <f t="shared" si="42"/>
        <v>0</v>
      </c>
      <c r="K34" s="82">
        <f t="shared" si="43"/>
        <v>0</v>
      </c>
      <c r="L34" s="82">
        <f t="shared" si="44"/>
        <v>0</v>
      </c>
      <c r="M34" s="81">
        <f t="shared" si="45"/>
        <v>0</v>
      </c>
      <c r="N34" s="82">
        <f t="shared" si="46"/>
        <v>574.12</v>
      </c>
      <c r="O34" s="82">
        <f t="shared" si="47"/>
        <v>688.82</v>
      </c>
      <c r="P34" s="81">
        <f t="shared" si="48"/>
        <v>0</v>
      </c>
      <c r="Q34" s="81">
        <f t="shared" si="49"/>
        <v>0</v>
      </c>
      <c r="R34" s="81">
        <f t="shared" si="50"/>
        <v>0</v>
      </c>
      <c r="S34" s="81">
        <f t="shared" si="51"/>
        <v>0</v>
      </c>
      <c r="T34" s="81">
        <f t="shared" si="52"/>
        <v>57.35</v>
      </c>
      <c r="U34" s="81">
        <f t="shared" si="53"/>
        <v>0</v>
      </c>
      <c r="V34" s="81">
        <f t="shared" si="54"/>
        <v>574.12</v>
      </c>
      <c r="W34" s="82">
        <f t="shared" si="55"/>
        <v>0</v>
      </c>
      <c r="X34" s="82">
        <f t="shared" si="56"/>
        <v>57.35</v>
      </c>
      <c r="Y34" s="81">
        <f t="shared" si="57"/>
        <v>0</v>
      </c>
      <c r="Z34" s="81">
        <f t="shared" si="58"/>
        <v>0</v>
      </c>
      <c r="AA34" s="81">
        <f t="shared" si="59"/>
        <v>0</v>
      </c>
      <c r="AB34" s="81">
        <f t="shared" si="60"/>
        <v>0</v>
      </c>
      <c r="AC34" s="81">
        <f t="shared" si="61"/>
        <v>0</v>
      </c>
      <c r="AD34" s="81">
        <f t="shared" si="62"/>
        <v>0</v>
      </c>
      <c r="AE34" s="81">
        <f t="shared" si="63"/>
        <v>0</v>
      </c>
      <c r="AF34" s="81">
        <f t="shared" si="64"/>
        <v>0</v>
      </c>
      <c r="AG34" s="81">
        <f t="shared" si="65"/>
        <v>0</v>
      </c>
      <c r="AH34" s="81">
        <f t="shared" si="66"/>
        <v>0</v>
      </c>
      <c r="AI34" s="81">
        <f t="shared" si="67"/>
        <v>0</v>
      </c>
      <c r="AJ34" s="81">
        <f t="shared" si="68"/>
        <v>0</v>
      </c>
      <c r="AK34" s="81">
        <f t="shared" si="69"/>
        <v>0</v>
      </c>
      <c r="AL34" s="81">
        <f t="shared" si="70"/>
        <v>0</v>
      </c>
      <c r="AM34" s="83">
        <f t="shared" si="36"/>
        <v>3100</v>
      </c>
      <c r="AN34" s="98">
        <f t="shared" si="2"/>
        <v>0</v>
      </c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</row>
    <row r="35" spans="1:114" s="101" customFormat="1" ht="30" customHeight="1" x14ac:dyDescent="0.2">
      <c r="A35" s="76" t="s">
        <v>37</v>
      </c>
      <c r="B35" s="105" t="s">
        <v>36</v>
      </c>
      <c r="C35" s="87" t="s">
        <v>143</v>
      </c>
      <c r="D35" s="89" t="s">
        <v>181</v>
      </c>
      <c r="E35" s="106">
        <v>500</v>
      </c>
      <c r="F35" s="80">
        <f t="shared" si="38"/>
        <v>185.2</v>
      </c>
      <c r="G35" s="81">
        <f t="shared" si="39"/>
        <v>0</v>
      </c>
      <c r="H35" s="81">
        <f t="shared" si="40"/>
        <v>0</v>
      </c>
      <c r="I35" s="81">
        <f t="shared" si="41"/>
        <v>0</v>
      </c>
      <c r="J35" s="81">
        <f t="shared" si="42"/>
        <v>0</v>
      </c>
      <c r="K35" s="82">
        <f t="shared" si="43"/>
        <v>0</v>
      </c>
      <c r="L35" s="82">
        <f t="shared" si="44"/>
        <v>0</v>
      </c>
      <c r="M35" s="81">
        <f t="shared" si="45"/>
        <v>0</v>
      </c>
      <c r="N35" s="82">
        <f t="shared" si="46"/>
        <v>92.6</v>
      </c>
      <c r="O35" s="82">
        <f t="shared" si="47"/>
        <v>111.1</v>
      </c>
      <c r="P35" s="81">
        <f t="shared" si="48"/>
        <v>0</v>
      </c>
      <c r="Q35" s="81">
        <f t="shared" si="49"/>
        <v>0</v>
      </c>
      <c r="R35" s="81">
        <f t="shared" si="50"/>
        <v>0</v>
      </c>
      <c r="S35" s="81">
        <f t="shared" si="51"/>
        <v>0</v>
      </c>
      <c r="T35" s="81">
        <f t="shared" si="52"/>
        <v>9.25</v>
      </c>
      <c r="U35" s="81">
        <f t="shared" si="53"/>
        <v>0</v>
      </c>
      <c r="V35" s="81">
        <f t="shared" si="54"/>
        <v>92.6</v>
      </c>
      <c r="W35" s="82">
        <f t="shared" si="55"/>
        <v>0</v>
      </c>
      <c r="X35" s="82">
        <f t="shared" si="56"/>
        <v>9.25</v>
      </c>
      <c r="Y35" s="81">
        <f t="shared" si="57"/>
        <v>0</v>
      </c>
      <c r="Z35" s="81">
        <f t="shared" si="58"/>
        <v>0</v>
      </c>
      <c r="AA35" s="81">
        <f t="shared" si="59"/>
        <v>0</v>
      </c>
      <c r="AB35" s="81">
        <f t="shared" si="60"/>
        <v>0</v>
      </c>
      <c r="AC35" s="81">
        <f t="shared" si="61"/>
        <v>0</v>
      </c>
      <c r="AD35" s="81">
        <f t="shared" si="62"/>
        <v>0</v>
      </c>
      <c r="AE35" s="81">
        <f t="shared" si="63"/>
        <v>0</v>
      </c>
      <c r="AF35" s="81">
        <f t="shared" si="64"/>
        <v>0</v>
      </c>
      <c r="AG35" s="81">
        <f t="shared" si="65"/>
        <v>0</v>
      </c>
      <c r="AH35" s="81">
        <f t="shared" si="66"/>
        <v>0</v>
      </c>
      <c r="AI35" s="81">
        <f t="shared" si="67"/>
        <v>0</v>
      </c>
      <c r="AJ35" s="81">
        <f t="shared" si="68"/>
        <v>0</v>
      </c>
      <c r="AK35" s="81">
        <f t="shared" si="69"/>
        <v>0</v>
      </c>
      <c r="AL35" s="81">
        <f t="shared" si="70"/>
        <v>0</v>
      </c>
      <c r="AM35" s="83">
        <f t="shared" si="36"/>
        <v>500</v>
      </c>
      <c r="AN35" s="98">
        <f t="shared" si="2"/>
        <v>0</v>
      </c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</row>
    <row r="36" spans="1:114" s="101" customFormat="1" ht="30" customHeight="1" x14ac:dyDescent="0.2">
      <c r="A36" s="76" t="s">
        <v>10</v>
      </c>
      <c r="B36" s="92" t="s">
        <v>38</v>
      </c>
      <c r="C36" s="102" t="s">
        <v>13</v>
      </c>
      <c r="D36" s="89" t="s">
        <v>181</v>
      </c>
      <c r="E36" s="106">
        <v>100</v>
      </c>
      <c r="F36" s="80">
        <f t="shared" si="38"/>
        <v>37.04</v>
      </c>
      <c r="G36" s="81">
        <f t="shared" si="39"/>
        <v>0</v>
      </c>
      <c r="H36" s="81">
        <f t="shared" si="40"/>
        <v>0</v>
      </c>
      <c r="I36" s="81">
        <f t="shared" si="41"/>
        <v>0</v>
      </c>
      <c r="J36" s="81">
        <f t="shared" si="42"/>
        <v>0</v>
      </c>
      <c r="K36" s="82">
        <f t="shared" si="43"/>
        <v>0</v>
      </c>
      <c r="L36" s="82">
        <f t="shared" si="44"/>
        <v>0</v>
      </c>
      <c r="M36" s="81">
        <f t="shared" si="45"/>
        <v>0</v>
      </c>
      <c r="N36" s="82">
        <f t="shared" si="46"/>
        <v>18.52</v>
      </c>
      <c r="O36" s="82">
        <f t="shared" si="47"/>
        <v>22.22</v>
      </c>
      <c r="P36" s="81">
        <f t="shared" si="48"/>
        <v>0</v>
      </c>
      <c r="Q36" s="81">
        <f t="shared" si="49"/>
        <v>0</v>
      </c>
      <c r="R36" s="81">
        <f t="shared" si="50"/>
        <v>0</v>
      </c>
      <c r="S36" s="81">
        <f t="shared" si="51"/>
        <v>0</v>
      </c>
      <c r="T36" s="81">
        <f t="shared" si="52"/>
        <v>1.85</v>
      </c>
      <c r="U36" s="81">
        <f t="shared" si="53"/>
        <v>0</v>
      </c>
      <c r="V36" s="81">
        <f t="shared" si="54"/>
        <v>18.52</v>
      </c>
      <c r="W36" s="82">
        <f t="shared" si="55"/>
        <v>0</v>
      </c>
      <c r="X36" s="82">
        <f t="shared" si="56"/>
        <v>1.85</v>
      </c>
      <c r="Y36" s="81">
        <f t="shared" si="57"/>
        <v>0</v>
      </c>
      <c r="Z36" s="81">
        <f t="shared" si="58"/>
        <v>0</v>
      </c>
      <c r="AA36" s="81">
        <f t="shared" si="59"/>
        <v>0</v>
      </c>
      <c r="AB36" s="81">
        <f t="shared" si="60"/>
        <v>0</v>
      </c>
      <c r="AC36" s="81">
        <f t="shared" si="61"/>
        <v>0</v>
      </c>
      <c r="AD36" s="81">
        <f t="shared" si="62"/>
        <v>0</v>
      </c>
      <c r="AE36" s="81">
        <f t="shared" si="63"/>
        <v>0</v>
      </c>
      <c r="AF36" s="81">
        <f t="shared" si="64"/>
        <v>0</v>
      </c>
      <c r="AG36" s="81">
        <f t="shared" si="65"/>
        <v>0</v>
      </c>
      <c r="AH36" s="81">
        <f t="shared" si="66"/>
        <v>0</v>
      </c>
      <c r="AI36" s="81">
        <f t="shared" si="67"/>
        <v>0</v>
      </c>
      <c r="AJ36" s="81">
        <f t="shared" si="68"/>
        <v>0</v>
      </c>
      <c r="AK36" s="81">
        <f t="shared" si="69"/>
        <v>0</v>
      </c>
      <c r="AL36" s="81">
        <f t="shared" si="70"/>
        <v>0</v>
      </c>
      <c r="AM36" s="83">
        <f t="shared" si="36"/>
        <v>100</v>
      </c>
      <c r="AN36" s="98">
        <f t="shared" si="2"/>
        <v>0</v>
      </c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</row>
    <row r="37" spans="1:114" s="101" customFormat="1" ht="30" customHeight="1" x14ac:dyDescent="0.2">
      <c r="A37" s="76" t="s">
        <v>10</v>
      </c>
      <c r="B37" s="92" t="s">
        <v>5</v>
      </c>
      <c r="C37" s="87" t="s">
        <v>143</v>
      </c>
      <c r="D37" s="89" t="s">
        <v>181</v>
      </c>
      <c r="E37" s="106">
        <v>50</v>
      </c>
      <c r="F37" s="80">
        <f>E37*$F$67-0.01</f>
        <v>18.510000000000002</v>
      </c>
      <c r="G37" s="81">
        <f t="shared" si="39"/>
        <v>0</v>
      </c>
      <c r="H37" s="81">
        <f t="shared" si="40"/>
        <v>0</v>
      </c>
      <c r="I37" s="81">
        <f t="shared" si="41"/>
        <v>0</v>
      </c>
      <c r="J37" s="81">
        <f t="shared" si="42"/>
        <v>0</v>
      </c>
      <c r="K37" s="82">
        <f t="shared" si="43"/>
        <v>0</v>
      </c>
      <c r="L37" s="82">
        <f t="shared" si="44"/>
        <v>0</v>
      </c>
      <c r="M37" s="81">
        <f t="shared" si="45"/>
        <v>0</v>
      </c>
      <c r="N37" s="82">
        <f t="shared" si="46"/>
        <v>9.26</v>
      </c>
      <c r="O37" s="82">
        <f t="shared" si="47"/>
        <v>11.11</v>
      </c>
      <c r="P37" s="81">
        <f t="shared" si="48"/>
        <v>0</v>
      </c>
      <c r="Q37" s="81">
        <f t="shared" si="49"/>
        <v>0</v>
      </c>
      <c r="R37" s="81">
        <f t="shared" si="50"/>
        <v>0</v>
      </c>
      <c r="S37" s="81">
        <f t="shared" si="51"/>
        <v>0</v>
      </c>
      <c r="T37" s="81">
        <f t="shared" si="52"/>
        <v>0.93</v>
      </c>
      <c r="U37" s="81">
        <f t="shared" si="53"/>
        <v>0</v>
      </c>
      <c r="V37" s="81">
        <f t="shared" si="54"/>
        <v>9.26</v>
      </c>
      <c r="W37" s="82">
        <f t="shared" si="55"/>
        <v>0</v>
      </c>
      <c r="X37" s="82">
        <f t="shared" si="56"/>
        <v>0.93</v>
      </c>
      <c r="Y37" s="81">
        <f t="shared" si="57"/>
        <v>0</v>
      </c>
      <c r="Z37" s="81">
        <f t="shared" si="58"/>
        <v>0</v>
      </c>
      <c r="AA37" s="81">
        <f t="shared" si="59"/>
        <v>0</v>
      </c>
      <c r="AB37" s="81">
        <f t="shared" si="60"/>
        <v>0</v>
      </c>
      <c r="AC37" s="81">
        <f t="shared" si="61"/>
        <v>0</v>
      </c>
      <c r="AD37" s="81">
        <f t="shared" si="62"/>
        <v>0</v>
      </c>
      <c r="AE37" s="81">
        <f t="shared" si="63"/>
        <v>0</v>
      </c>
      <c r="AF37" s="81">
        <f t="shared" si="64"/>
        <v>0</v>
      </c>
      <c r="AG37" s="81">
        <f t="shared" si="65"/>
        <v>0</v>
      </c>
      <c r="AH37" s="81">
        <f t="shared" si="66"/>
        <v>0</v>
      </c>
      <c r="AI37" s="81">
        <f t="shared" si="67"/>
        <v>0</v>
      </c>
      <c r="AJ37" s="81">
        <f t="shared" si="68"/>
        <v>0</v>
      </c>
      <c r="AK37" s="81">
        <f t="shared" si="69"/>
        <v>0</v>
      </c>
      <c r="AL37" s="81">
        <f t="shared" si="70"/>
        <v>0</v>
      </c>
      <c r="AM37" s="83">
        <f t="shared" si="36"/>
        <v>50</v>
      </c>
      <c r="AN37" s="98">
        <f t="shared" si="2"/>
        <v>0</v>
      </c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</row>
    <row r="38" spans="1:114" ht="30" hidden="1" customHeight="1" x14ac:dyDescent="0.2">
      <c r="A38" s="76" t="s">
        <v>39</v>
      </c>
      <c r="B38" s="87" t="s">
        <v>40</v>
      </c>
      <c r="C38" s="87"/>
      <c r="D38" s="89"/>
      <c r="E38" s="106">
        <v>0</v>
      </c>
      <c r="F38" s="80">
        <f t="shared" si="38"/>
        <v>0</v>
      </c>
      <c r="G38" s="81">
        <f t="shared" si="39"/>
        <v>0</v>
      </c>
      <c r="H38" s="81">
        <f t="shared" si="40"/>
        <v>0</v>
      </c>
      <c r="I38" s="81">
        <f t="shared" si="41"/>
        <v>0</v>
      </c>
      <c r="J38" s="81">
        <f t="shared" si="42"/>
        <v>0</v>
      </c>
      <c r="K38" s="82">
        <f t="shared" si="43"/>
        <v>0</v>
      </c>
      <c r="L38" s="82">
        <f t="shared" si="44"/>
        <v>0</v>
      </c>
      <c r="M38" s="81">
        <f t="shared" si="45"/>
        <v>0</v>
      </c>
      <c r="N38" s="82">
        <f t="shared" si="46"/>
        <v>0</v>
      </c>
      <c r="O38" s="82">
        <f t="shared" si="47"/>
        <v>0</v>
      </c>
      <c r="P38" s="81">
        <f t="shared" si="48"/>
        <v>0</v>
      </c>
      <c r="Q38" s="81">
        <f t="shared" si="49"/>
        <v>0</v>
      </c>
      <c r="R38" s="81">
        <f t="shared" si="50"/>
        <v>0</v>
      </c>
      <c r="S38" s="81">
        <f t="shared" si="51"/>
        <v>0</v>
      </c>
      <c r="T38" s="81">
        <f t="shared" si="52"/>
        <v>0</v>
      </c>
      <c r="U38" s="81">
        <f t="shared" si="53"/>
        <v>0</v>
      </c>
      <c r="V38" s="81">
        <f t="shared" si="54"/>
        <v>0</v>
      </c>
      <c r="W38" s="82">
        <f t="shared" si="55"/>
        <v>0</v>
      </c>
      <c r="X38" s="82">
        <f t="shared" si="56"/>
        <v>0</v>
      </c>
      <c r="Y38" s="81">
        <f t="shared" si="57"/>
        <v>0</v>
      </c>
      <c r="Z38" s="81">
        <f t="shared" si="58"/>
        <v>0</v>
      </c>
      <c r="AA38" s="81">
        <f t="shared" si="59"/>
        <v>0</v>
      </c>
      <c r="AB38" s="81">
        <f t="shared" si="60"/>
        <v>0</v>
      </c>
      <c r="AC38" s="81">
        <f t="shared" si="61"/>
        <v>0</v>
      </c>
      <c r="AD38" s="81">
        <f t="shared" si="62"/>
        <v>0</v>
      </c>
      <c r="AE38" s="81">
        <f t="shared" si="63"/>
        <v>0</v>
      </c>
      <c r="AF38" s="81">
        <f t="shared" si="64"/>
        <v>0</v>
      </c>
      <c r="AG38" s="81">
        <f t="shared" si="65"/>
        <v>0</v>
      </c>
      <c r="AH38" s="81">
        <f t="shared" si="66"/>
        <v>0</v>
      </c>
      <c r="AI38" s="81">
        <f t="shared" si="67"/>
        <v>0</v>
      </c>
      <c r="AJ38" s="81">
        <f t="shared" si="68"/>
        <v>0</v>
      </c>
      <c r="AK38" s="81">
        <f t="shared" si="69"/>
        <v>0</v>
      </c>
      <c r="AL38" s="81">
        <f t="shared" si="70"/>
        <v>0</v>
      </c>
      <c r="AM38" s="83">
        <f t="shared" si="36"/>
        <v>0</v>
      </c>
      <c r="AN38" s="98">
        <f t="shared" si="2"/>
        <v>0</v>
      </c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</row>
    <row r="39" spans="1:114" ht="30" hidden="1" customHeight="1" x14ac:dyDescent="0.2">
      <c r="A39" s="76" t="s">
        <v>6</v>
      </c>
      <c r="B39" s="87" t="s">
        <v>41</v>
      </c>
      <c r="C39" s="78"/>
      <c r="D39" s="89"/>
      <c r="E39" s="106">
        <v>0</v>
      </c>
      <c r="F39" s="80">
        <f t="shared" si="38"/>
        <v>0</v>
      </c>
      <c r="G39" s="81">
        <f t="shared" si="39"/>
        <v>0</v>
      </c>
      <c r="H39" s="81">
        <f t="shared" si="40"/>
        <v>0</v>
      </c>
      <c r="I39" s="81">
        <f t="shared" si="41"/>
        <v>0</v>
      </c>
      <c r="J39" s="81">
        <f t="shared" si="42"/>
        <v>0</v>
      </c>
      <c r="K39" s="82">
        <f t="shared" si="43"/>
        <v>0</v>
      </c>
      <c r="L39" s="82">
        <f t="shared" si="44"/>
        <v>0</v>
      </c>
      <c r="M39" s="81">
        <f t="shared" si="45"/>
        <v>0</v>
      </c>
      <c r="N39" s="82">
        <f t="shared" si="46"/>
        <v>0</v>
      </c>
      <c r="O39" s="82">
        <f t="shared" si="47"/>
        <v>0</v>
      </c>
      <c r="P39" s="81">
        <f t="shared" si="48"/>
        <v>0</v>
      </c>
      <c r="Q39" s="81">
        <f t="shared" si="49"/>
        <v>0</v>
      </c>
      <c r="R39" s="81">
        <f t="shared" si="50"/>
        <v>0</v>
      </c>
      <c r="S39" s="81">
        <f t="shared" si="51"/>
        <v>0</v>
      </c>
      <c r="T39" s="81">
        <f t="shared" si="52"/>
        <v>0</v>
      </c>
      <c r="U39" s="81">
        <f t="shared" si="53"/>
        <v>0</v>
      </c>
      <c r="V39" s="81">
        <f t="shared" si="54"/>
        <v>0</v>
      </c>
      <c r="W39" s="82">
        <f t="shared" si="55"/>
        <v>0</v>
      </c>
      <c r="X39" s="82">
        <f t="shared" si="56"/>
        <v>0</v>
      </c>
      <c r="Y39" s="81">
        <f t="shared" si="57"/>
        <v>0</v>
      </c>
      <c r="Z39" s="81">
        <f t="shared" si="58"/>
        <v>0</v>
      </c>
      <c r="AA39" s="81">
        <f t="shared" si="59"/>
        <v>0</v>
      </c>
      <c r="AB39" s="81">
        <f t="shared" si="60"/>
        <v>0</v>
      </c>
      <c r="AC39" s="81">
        <f t="shared" si="61"/>
        <v>0</v>
      </c>
      <c r="AD39" s="81">
        <f t="shared" si="62"/>
        <v>0</v>
      </c>
      <c r="AE39" s="81">
        <f t="shared" si="63"/>
        <v>0</v>
      </c>
      <c r="AF39" s="81">
        <f t="shared" si="64"/>
        <v>0</v>
      </c>
      <c r="AG39" s="81">
        <f t="shared" si="65"/>
        <v>0</v>
      </c>
      <c r="AH39" s="81">
        <f t="shared" si="66"/>
        <v>0</v>
      </c>
      <c r="AI39" s="81">
        <f t="shared" si="67"/>
        <v>0</v>
      </c>
      <c r="AJ39" s="81">
        <f t="shared" si="68"/>
        <v>0</v>
      </c>
      <c r="AK39" s="81">
        <f t="shared" si="69"/>
        <v>0</v>
      </c>
      <c r="AL39" s="81">
        <f t="shared" si="70"/>
        <v>0</v>
      </c>
      <c r="AM39" s="83">
        <f t="shared" si="36"/>
        <v>0</v>
      </c>
      <c r="AN39" s="98">
        <f t="shared" si="2"/>
        <v>0</v>
      </c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</row>
    <row r="40" spans="1:114" ht="30" customHeight="1" x14ac:dyDescent="0.2">
      <c r="A40" s="76" t="s">
        <v>92</v>
      </c>
      <c r="B40" s="87" t="s">
        <v>93</v>
      </c>
      <c r="C40" s="78" t="s">
        <v>143</v>
      </c>
      <c r="D40" s="89" t="s">
        <v>181</v>
      </c>
      <c r="E40" s="106">
        <v>1800</v>
      </c>
      <c r="F40" s="80">
        <f t="shared" si="38"/>
        <v>666.72</v>
      </c>
      <c r="G40" s="81">
        <f t="shared" si="39"/>
        <v>0</v>
      </c>
      <c r="H40" s="81">
        <f t="shared" si="40"/>
        <v>0</v>
      </c>
      <c r="I40" s="81">
        <f t="shared" si="41"/>
        <v>0</v>
      </c>
      <c r="J40" s="81">
        <f t="shared" si="42"/>
        <v>0</v>
      </c>
      <c r="K40" s="82">
        <f t="shared" si="43"/>
        <v>0</v>
      </c>
      <c r="L40" s="82">
        <f t="shared" si="44"/>
        <v>0</v>
      </c>
      <c r="M40" s="81">
        <f t="shared" si="45"/>
        <v>0</v>
      </c>
      <c r="N40" s="82">
        <f t="shared" si="46"/>
        <v>333.36</v>
      </c>
      <c r="O40" s="82">
        <f t="shared" si="47"/>
        <v>399.96</v>
      </c>
      <c r="P40" s="81">
        <f t="shared" si="48"/>
        <v>0</v>
      </c>
      <c r="Q40" s="81">
        <f t="shared" si="49"/>
        <v>0</v>
      </c>
      <c r="R40" s="81">
        <f t="shared" si="50"/>
        <v>0</v>
      </c>
      <c r="S40" s="81">
        <f t="shared" si="51"/>
        <v>0</v>
      </c>
      <c r="T40" s="81">
        <f t="shared" si="52"/>
        <v>33.299999999999997</v>
      </c>
      <c r="U40" s="81">
        <f t="shared" si="53"/>
        <v>0</v>
      </c>
      <c r="V40" s="81">
        <f t="shared" si="54"/>
        <v>333.36</v>
      </c>
      <c r="W40" s="82">
        <f t="shared" si="55"/>
        <v>0</v>
      </c>
      <c r="X40" s="82">
        <f t="shared" si="56"/>
        <v>33.299999999999997</v>
      </c>
      <c r="Y40" s="81">
        <f t="shared" si="57"/>
        <v>0</v>
      </c>
      <c r="Z40" s="81">
        <f t="shared" si="58"/>
        <v>0</v>
      </c>
      <c r="AA40" s="81">
        <f t="shared" si="59"/>
        <v>0</v>
      </c>
      <c r="AB40" s="81">
        <f t="shared" si="60"/>
        <v>0</v>
      </c>
      <c r="AC40" s="81">
        <f t="shared" si="61"/>
        <v>0</v>
      </c>
      <c r="AD40" s="81">
        <f t="shared" si="62"/>
        <v>0</v>
      </c>
      <c r="AE40" s="81">
        <f t="shared" si="63"/>
        <v>0</v>
      </c>
      <c r="AF40" s="81">
        <f t="shared" si="64"/>
        <v>0</v>
      </c>
      <c r="AG40" s="81">
        <f t="shared" si="65"/>
        <v>0</v>
      </c>
      <c r="AH40" s="81">
        <f t="shared" si="66"/>
        <v>0</v>
      </c>
      <c r="AI40" s="81">
        <f t="shared" si="67"/>
        <v>0</v>
      </c>
      <c r="AJ40" s="81">
        <f t="shared" si="68"/>
        <v>0</v>
      </c>
      <c r="AK40" s="81">
        <f t="shared" si="69"/>
        <v>0</v>
      </c>
      <c r="AL40" s="81">
        <f t="shared" si="70"/>
        <v>0</v>
      </c>
      <c r="AM40" s="83">
        <f t="shared" si="36"/>
        <v>1800</v>
      </c>
      <c r="AN40" s="98">
        <f t="shared" si="2"/>
        <v>0</v>
      </c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</row>
    <row r="41" spans="1:114" ht="30" customHeight="1" x14ac:dyDescent="0.2">
      <c r="A41" s="76" t="s">
        <v>94</v>
      </c>
      <c r="B41" s="87" t="s">
        <v>95</v>
      </c>
      <c r="C41" s="78" t="s">
        <v>143</v>
      </c>
      <c r="D41" s="89" t="s">
        <v>181</v>
      </c>
      <c r="E41" s="106">
        <v>200</v>
      </c>
      <c r="F41" s="80">
        <f t="shared" si="38"/>
        <v>74.08</v>
      </c>
      <c r="G41" s="81">
        <f t="shared" si="39"/>
        <v>0</v>
      </c>
      <c r="H41" s="81">
        <f t="shared" si="40"/>
        <v>0</v>
      </c>
      <c r="I41" s="81">
        <f t="shared" si="41"/>
        <v>0</v>
      </c>
      <c r="J41" s="81">
        <f t="shared" si="42"/>
        <v>0</v>
      </c>
      <c r="K41" s="82">
        <f t="shared" si="43"/>
        <v>0</v>
      </c>
      <c r="L41" s="82">
        <f t="shared" si="44"/>
        <v>0</v>
      </c>
      <c r="M41" s="81">
        <f t="shared" si="45"/>
        <v>0</v>
      </c>
      <c r="N41" s="82">
        <f t="shared" si="46"/>
        <v>37.04</v>
      </c>
      <c r="O41" s="82">
        <f t="shared" si="47"/>
        <v>44.44</v>
      </c>
      <c r="P41" s="81">
        <f t="shared" si="48"/>
        <v>0</v>
      </c>
      <c r="Q41" s="81">
        <f t="shared" si="49"/>
        <v>0</v>
      </c>
      <c r="R41" s="81">
        <f t="shared" si="50"/>
        <v>0</v>
      </c>
      <c r="S41" s="81">
        <f t="shared" si="51"/>
        <v>0</v>
      </c>
      <c r="T41" s="81">
        <f t="shared" si="52"/>
        <v>3.7</v>
      </c>
      <c r="U41" s="81">
        <f t="shared" si="53"/>
        <v>0</v>
      </c>
      <c r="V41" s="81">
        <f t="shared" si="54"/>
        <v>37.04</v>
      </c>
      <c r="W41" s="82">
        <f t="shared" si="55"/>
        <v>0</v>
      </c>
      <c r="X41" s="82">
        <f t="shared" si="56"/>
        <v>3.7</v>
      </c>
      <c r="Y41" s="81">
        <f t="shared" si="57"/>
        <v>0</v>
      </c>
      <c r="Z41" s="81">
        <f t="shared" si="58"/>
        <v>0</v>
      </c>
      <c r="AA41" s="81">
        <f t="shared" si="59"/>
        <v>0</v>
      </c>
      <c r="AB41" s="81">
        <f t="shared" si="60"/>
        <v>0</v>
      </c>
      <c r="AC41" s="81">
        <f t="shared" si="61"/>
        <v>0</v>
      </c>
      <c r="AD41" s="81">
        <f t="shared" si="62"/>
        <v>0</v>
      </c>
      <c r="AE41" s="81">
        <f t="shared" si="63"/>
        <v>0</v>
      </c>
      <c r="AF41" s="81">
        <f t="shared" si="64"/>
        <v>0</v>
      </c>
      <c r="AG41" s="81">
        <f t="shared" si="65"/>
        <v>0</v>
      </c>
      <c r="AH41" s="81">
        <f t="shared" si="66"/>
        <v>0</v>
      </c>
      <c r="AI41" s="81">
        <f t="shared" si="67"/>
        <v>0</v>
      </c>
      <c r="AJ41" s="81">
        <f t="shared" si="68"/>
        <v>0</v>
      </c>
      <c r="AK41" s="81">
        <f t="shared" si="69"/>
        <v>0</v>
      </c>
      <c r="AL41" s="81">
        <f t="shared" si="70"/>
        <v>0</v>
      </c>
      <c r="AM41" s="83">
        <f t="shared" si="36"/>
        <v>200</v>
      </c>
      <c r="AN41" s="98">
        <f t="shared" si="2"/>
        <v>0</v>
      </c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</row>
    <row r="42" spans="1:114" ht="30" hidden="1" customHeight="1" x14ac:dyDescent="0.2">
      <c r="A42" s="76" t="s">
        <v>53</v>
      </c>
      <c r="B42" s="87" t="s">
        <v>54</v>
      </c>
      <c r="C42" s="87"/>
      <c r="D42" s="89"/>
      <c r="E42" s="106">
        <v>0</v>
      </c>
      <c r="F42" s="80">
        <f t="shared" si="38"/>
        <v>0</v>
      </c>
      <c r="G42" s="81">
        <f t="shared" si="39"/>
        <v>0</v>
      </c>
      <c r="H42" s="81">
        <f t="shared" si="40"/>
        <v>0</v>
      </c>
      <c r="I42" s="81">
        <f t="shared" si="41"/>
        <v>0</v>
      </c>
      <c r="J42" s="81">
        <f t="shared" si="42"/>
        <v>0</v>
      </c>
      <c r="K42" s="82">
        <f t="shared" si="43"/>
        <v>0</v>
      </c>
      <c r="L42" s="82">
        <f t="shared" si="44"/>
        <v>0</v>
      </c>
      <c r="M42" s="81">
        <f t="shared" si="45"/>
        <v>0</v>
      </c>
      <c r="N42" s="82">
        <f t="shared" si="46"/>
        <v>0</v>
      </c>
      <c r="O42" s="82">
        <f t="shared" si="47"/>
        <v>0</v>
      </c>
      <c r="P42" s="81">
        <f t="shared" si="48"/>
        <v>0</v>
      </c>
      <c r="Q42" s="81">
        <f t="shared" si="49"/>
        <v>0</v>
      </c>
      <c r="R42" s="81">
        <f t="shared" si="50"/>
        <v>0</v>
      </c>
      <c r="S42" s="81">
        <f t="shared" si="51"/>
        <v>0</v>
      </c>
      <c r="T42" s="81">
        <f t="shared" si="52"/>
        <v>0</v>
      </c>
      <c r="U42" s="81">
        <f t="shared" si="53"/>
        <v>0</v>
      </c>
      <c r="V42" s="81">
        <f t="shared" si="54"/>
        <v>0</v>
      </c>
      <c r="W42" s="82">
        <f t="shared" si="55"/>
        <v>0</v>
      </c>
      <c r="X42" s="82">
        <f t="shared" si="56"/>
        <v>0</v>
      </c>
      <c r="Y42" s="81">
        <f t="shared" si="57"/>
        <v>0</v>
      </c>
      <c r="Z42" s="81">
        <f t="shared" si="58"/>
        <v>0</v>
      </c>
      <c r="AA42" s="81">
        <f t="shared" si="59"/>
        <v>0</v>
      </c>
      <c r="AB42" s="81">
        <f t="shared" si="60"/>
        <v>0</v>
      </c>
      <c r="AC42" s="81">
        <f t="shared" si="61"/>
        <v>0</v>
      </c>
      <c r="AD42" s="81">
        <f t="shared" si="62"/>
        <v>0</v>
      </c>
      <c r="AE42" s="81">
        <f t="shared" si="63"/>
        <v>0</v>
      </c>
      <c r="AF42" s="81">
        <f t="shared" si="64"/>
        <v>0</v>
      </c>
      <c r="AG42" s="81">
        <f t="shared" si="65"/>
        <v>0</v>
      </c>
      <c r="AH42" s="81">
        <f t="shared" si="66"/>
        <v>0</v>
      </c>
      <c r="AI42" s="81">
        <f t="shared" si="67"/>
        <v>0</v>
      </c>
      <c r="AJ42" s="81">
        <f t="shared" si="68"/>
        <v>0</v>
      </c>
      <c r="AK42" s="81">
        <f t="shared" si="69"/>
        <v>0</v>
      </c>
      <c r="AL42" s="81">
        <f t="shared" si="70"/>
        <v>0</v>
      </c>
      <c r="AM42" s="83">
        <f t="shared" si="36"/>
        <v>0</v>
      </c>
      <c r="AN42" s="98">
        <f t="shared" si="2"/>
        <v>0</v>
      </c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</row>
    <row r="43" spans="1:114" ht="30" hidden="1" customHeight="1" x14ac:dyDescent="0.2">
      <c r="A43" s="76"/>
      <c r="B43" s="87"/>
      <c r="C43" s="87"/>
      <c r="D43" s="89"/>
      <c r="E43" s="106"/>
      <c r="F43" s="80">
        <f t="shared" si="38"/>
        <v>0</v>
      </c>
      <c r="G43" s="81">
        <f t="shared" si="39"/>
        <v>0</v>
      </c>
      <c r="H43" s="81">
        <f t="shared" si="40"/>
        <v>0</v>
      </c>
      <c r="I43" s="81">
        <f t="shared" si="41"/>
        <v>0</v>
      </c>
      <c r="J43" s="81">
        <f t="shared" si="42"/>
        <v>0</v>
      </c>
      <c r="K43" s="82">
        <f t="shared" si="43"/>
        <v>0</v>
      </c>
      <c r="L43" s="82">
        <f t="shared" si="44"/>
        <v>0</v>
      </c>
      <c r="M43" s="81">
        <f t="shared" si="45"/>
        <v>0</v>
      </c>
      <c r="N43" s="82">
        <f t="shared" si="46"/>
        <v>0</v>
      </c>
      <c r="O43" s="82">
        <f t="shared" si="47"/>
        <v>0</v>
      </c>
      <c r="P43" s="81">
        <f t="shared" si="48"/>
        <v>0</v>
      </c>
      <c r="Q43" s="81">
        <f t="shared" si="49"/>
        <v>0</v>
      </c>
      <c r="R43" s="81">
        <f t="shared" si="50"/>
        <v>0</v>
      </c>
      <c r="S43" s="81">
        <f t="shared" si="51"/>
        <v>0</v>
      </c>
      <c r="T43" s="81">
        <f t="shared" si="52"/>
        <v>0</v>
      </c>
      <c r="U43" s="81">
        <f t="shared" si="53"/>
        <v>0</v>
      </c>
      <c r="V43" s="81">
        <f t="shared" si="54"/>
        <v>0</v>
      </c>
      <c r="W43" s="82">
        <f t="shared" si="55"/>
        <v>0</v>
      </c>
      <c r="X43" s="82">
        <f t="shared" si="56"/>
        <v>0</v>
      </c>
      <c r="Y43" s="81">
        <f t="shared" si="57"/>
        <v>0</v>
      </c>
      <c r="Z43" s="81">
        <f t="shared" si="58"/>
        <v>0</v>
      </c>
      <c r="AA43" s="81">
        <f t="shared" si="59"/>
        <v>0</v>
      </c>
      <c r="AB43" s="81">
        <f t="shared" si="60"/>
        <v>0</v>
      </c>
      <c r="AC43" s="81">
        <f t="shared" si="61"/>
        <v>0</v>
      </c>
      <c r="AD43" s="81">
        <f t="shared" si="62"/>
        <v>0</v>
      </c>
      <c r="AE43" s="81">
        <f t="shared" si="63"/>
        <v>0</v>
      </c>
      <c r="AF43" s="81">
        <f t="shared" si="64"/>
        <v>0</v>
      </c>
      <c r="AG43" s="81">
        <f t="shared" si="65"/>
        <v>0</v>
      </c>
      <c r="AH43" s="81">
        <f t="shared" si="66"/>
        <v>0</v>
      </c>
      <c r="AI43" s="81">
        <f t="shared" si="67"/>
        <v>0</v>
      </c>
      <c r="AJ43" s="81">
        <f t="shared" si="68"/>
        <v>0</v>
      </c>
      <c r="AK43" s="81">
        <f t="shared" si="69"/>
        <v>0</v>
      </c>
      <c r="AL43" s="81">
        <f t="shared" si="70"/>
        <v>0</v>
      </c>
      <c r="AM43" s="83">
        <f t="shared" si="36"/>
        <v>0</v>
      </c>
      <c r="AN43" s="98">
        <f t="shared" si="2"/>
        <v>0</v>
      </c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</row>
    <row r="44" spans="1:114" ht="30" hidden="1" customHeight="1" x14ac:dyDescent="0.2">
      <c r="A44" s="76"/>
      <c r="B44" s="87"/>
      <c r="C44" s="87"/>
      <c r="D44" s="89"/>
      <c r="E44" s="106"/>
      <c r="F44" s="80">
        <f t="shared" si="38"/>
        <v>0</v>
      </c>
      <c r="G44" s="81">
        <f t="shared" si="39"/>
        <v>0</v>
      </c>
      <c r="H44" s="81">
        <f t="shared" si="40"/>
        <v>0</v>
      </c>
      <c r="I44" s="81">
        <f t="shared" si="41"/>
        <v>0</v>
      </c>
      <c r="J44" s="81">
        <f t="shared" si="42"/>
        <v>0</v>
      </c>
      <c r="K44" s="82">
        <f t="shared" si="43"/>
        <v>0</v>
      </c>
      <c r="L44" s="82">
        <f t="shared" si="44"/>
        <v>0</v>
      </c>
      <c r="M44" s="81">
        <f t="shared" si="45"/>
        <v>0</v>
      </c>
      <c r="N44" s="82">
        <f t="shared" si="46"/>
        <v>0</v>
      </c>
      <c r="O44" s="82">
        <f t="shared" si="47"/>
        <v>0</v>
      </c>
      <c r="P44" s="81">
        <f t="shared" si="48"/>
        <v>0</v>
      </c>
      <c r="Q44" s="81">
        <f t="shared" si="49"/>
        <v>0</v>
      </c>
      <c r="R44" s="81">
        <f t="shared" si="50"/>
        <v>0</v>
      </c>
      <c r="S44" s="81">
        <f t="shared" si="51"/>
        <v>0</v>
      </c>
      <c r="T44" s="81">
        <f t="shared" si="52"/>
        <v>0</v>
      </c>
      <c r="U44" s="81">
        <f t="shared" si="53"/>
        <v>0</v>
      </c>
      <c r="V44" s="81">
        <f t="shared" si="54"/>
        <v>0</v>
      </c>
      <c r="W44" s="82">
        <f t="shared" si="55"/>
        <v>0</v>
      </c>
      <c r="X44" s="82">
        <f t="shared" si="56"/>
        <v>0</v>
      </c>
      <c r="Y44" s="81">
        <f t="shared" si="57"/>
        <v>0</v>
      </c>
      <c r="Z44" s="81">
        <f t="shared" si="58"/>
        <v>0</v>
      </c>
      <c r="AA44" s="81">
        <f t="shared" si="59"/>
        <v>0</v>
      </c>
      <c r="AB44" s="81">
        <f t="shared" si="60"/>
        <v>0</v>
      </c>
      <c r="AC44" s="81">
        <f t="shared" si="61"/>
        <v>0</v>
      </c>
      <c r="AD44" s="81">
        <f t="shared" si="62"/>
        <v>0</v>
      </c>
      <c r="AE44" s="81">
        <f t="shared" si="63"/>
        <v>0</v>
      </c>
      <c r="AF44" s="81">
        <f t="shared" si="64"/>
        <v>0</v>
      </c>
      <c r="AG44" s="81">
        <f t="shared" si="65"/>
        <v>0</v>
      </c>
      <c r="AH44" s="81">
        <f t="shared" si="66"/>
        <v>0</v>
      </c>
      <c r="AI44" s="81">
        <f t="shared" si="67"/>
        <v>0</v>
      </c>
      <c r="AJ44" s="81">
        <f t="shared" si="68"/>
        <v>0</v>
      </c>
      <c r="AK44" s="81">
        <f t="shared" si="69"/>
        <v>0</v>
      </c>
      <c r="AL44" s="81">
        <f t="shared" si="70"/>
        <v>0</v>
      </c>
      <c r="AM44" s="83">
        <f t="shared" si="36"/>
        <v>0</v>
      </c>
      <c r="AN44" s="98">
        <f t="shared" si="2"/>
        <v>0</v>
      </c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</row>
    <row r="45" spans="1:114" ht="30" hidden="1" customHeight="1" x14ac:dyDescent="0.2">
      <c r="A45" s="76"/>
      <c r="B45" s="87"/>
      <c r="C45" s="87"/>
      <c r="D45" s="89"/>
      <c r="E45" s="106"/>
      <c r="F45" s="80">
        <f t="shared" si="38"/>
        <v>0</v>
      </c>
      <c r="G45" s="81">
        <f t="shared" si="39"/>
        <v>0</v>
      </c>
      <c r="H45" s="81">
        <f t="shared" si="40"/>
        <v>0</v>
      </c>
      <c r="I45" s="81">
        <f t="shared" si="41"/>
        <v>0</v>
      </c>
      <c r="J45" s="81">
        <f t="shared" si="42"/>
        <v>0</v>
      </c>
      <c r="K45" s="82">
        <f t="shared" si="43"/>
        <v>0</v>
      </c>
      <c r="L45" s="82">
        <f t="shared" si="44"/>
        <v>0</v>
      </c>
      <c r="M45" s="81">
        <f t="shared" si="45"/>
        <v>0</v>
      </c>
      <c r="N45" s="82">
        <f t="shared" si="46"/>
        <v>0</v>
      </c>
      <c r="O45" s="82">
        <f t="shared" si="47"/>
        <v>0</v>
      </c>
      <c r="P45" s="81">
        <f t="shared" si="48"/>
        <v>0</v>
      </c>
      <c r="Q45" s="81">
        <f t="shared" si="49"/>
        <v>0</v>
      </c>
      <c r="R45" s="81">
        <f t="shared" si="50"/>
        <v>0</v>
      </c>
      <c r="S45" s="81">
        <f t="shared" si="51"/>
        <v>0</v>
      </c>
      <c r="T45" s="81">
        <f t="shared" si="52"/>
        <v>0</v>
      </c>
      <c r="U45" s="81">
        <f t="shared" si="53"/>
        <v>0</v>
      </c>
      <c r="V45" s="81">
        <f t="shared" si="54"/>
        <v>0</v>
      </c>
      <c r="W45" s="82">
        <f t="shared" si="55"/>
        <v>0</v>
      </c>
      <c r="X45" s="82">
        <f t="shared" si="56"/>
        <v>0</v>
      </c>
      <c r="Y45" s="81">
        <f t="shared" si="57"/>
        <v>0</v>
      </c>
      <c r="Z45" s="81">
        <f t="shared" si="58"/>
        <v>0</v>
      </c>
      <c r="AA45" s="81">
        <f t="shared" si="59"/>
        <v>0</v>
      </c>
      <c r="AB45" s="81">
        <f t="shared" si="60"/>
        <v>0</v>
      </c>
      <c r="AC45" s="81">
        <f t="shared" si="61"/>
        <v>0</v>
      </c>
      <c r="AD45" s="81">
        <f t="shared" si="62"/>
        <v>0</v>
      </c>
      <c r="AE45" s="81">
        <f t="shared" si="63"/>
        <v>0</v>
      </c>
      <c r="AF45" s="81">
        <f t="shared" si="64"/>
        <v>0</v>
      </c>
      <c r="AG45" s="81">
        <f t="shared" si="65"/>
        <v>0</v>
      </c>
      <c r="AH45" s="81">
        <f t="shared" si="66"/>
        <v>0</v>
      </c>
      <c r="AI45" s="81">
        <f t="shared" si="67"/>
        <v>0</v>
      </c>
      <c r="AJ45" s="81">
        <f t="shared" si="68"/>
        <v>0</v>
      </c>
      <c r="AK45" s="81">
        <f t="shared" si="69"/>
        <v>0</v>
      </c>
      <c r="AL45" s="81">
        <f t="shared" si="70"/>
        <v>0</v>
      </c>
      <c r="AM45" s="83">
        <f t="shared" si="36"/>
        <v>0</v>
      </c>
      <c r="AN45" s="98">
        <f t="shared" si="2"/>
        <v>0</v>
      </c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</row>
    <row r="46" spans="1:114" ht="30" hidden="1" customHeight="1" x14ac:dyDescent="0.2">
      <c r="A46" s="76"/>
      <c r="B46" s="87"/>
      <c r="C46" s="87"/>
      <c r="D46" s="89"/>
      <c r="E46" s="106"/>
      <c r="F46" s="80">
        <f t="shared" si="38"/>
        <v>0</v>
      </c>
      <c r="G46" s="81">
        <f t="shared" si="39"/>
        <v>0</v>
      </c>
      <c r="H46" s="81">
        <f t="shared" si="40"/>
        <v>0</v>
      </c>
      <c r="I46" s="81">
        <f t="shared" si="41"/>
        <v>0</v>
      </c>
      <c r="J46" s="81">
        <f t="shared" si="42"/>
        <v>0</v>
      </c>
      <c r="K46" s="82">
        <f t="shared" si="43"/>
        <v>0</v>
      </c>
      <c r="L46" s="82">
        <f t="shared" si="44"/>
        <v>0</v>
      </c>
      <c r="M46" s="81">
        <f t="shared" si="45"/>
        <v>0</v>
      </c>
      <c r="N46" s="82">
        <f t="shared" si="46"/>
        <v>0</v>
      </c>
      <c r="O46" s="82">
        <f t="shared" si="47"/>
        <v>0</v>
      </c>
      <c r="P46" s="81">
        <f t="shared" si="48"/>
        <v>0</v>
      </c>
      <c r="Q46" s="81">
        <f t="shared" si="49"/>
        <v>0</v>
      </c>
      <c r="R46" s="81">
        <f t="shared" si="50"/>
        <v>0</v>
      </c>
      <c r="S46" s="81">
        <f t="shared" si="51"/>
        <v>0</v>
      </c>
      <c r="T46" s="81">
        <f t="shared" si="52"/>
        <v>0</v>
      </c>
      <c r="U46" s="81">
        <f t="shared" si="53"/>
        <v>0</v>
      </c>
      <c r="V46" s="81">
        <f t="shared" si="54"/>
        <v>0</v>
      </c>
      <c r="W46" s="82">
        <f t="shared" si="55"/>
        <v>0</v>
      </c>
      <c r="X46" s="82">
        <f t="shared" si="56"/>
        <v>0</v>
      </c>
      <c r="Y46" s="81">
        <f t="shared" si="57"/>
        <v>0</v>
      </c>
      <c r="Z46" s="81">
        <f t="shared" si="58"/>
        <v>0</v>
      </c>
      <c r="AA46" s="81">
        <f t="shared" si="59"/>
        <v>0</v>
      </c>
      <c r="AB46" s="81">
        <f t="shared" si="60"/>
        <v>0</v>
      </c>
      <c r="AC46" s="81">
        <f t="shared" si="61"/>
        <v>0</v>
      </c>
      <c r="AD46" s="81">
        <f t="shared" si="62"/>
        <v>0</v>
      </c>
      <c r="AE46" s="81">
        <f t="shared" si="63"/>
        <v>0</v>
      </c>
      <c r="AF46" s="81">
        <f t="shared" si="64"/>
        <v>0</v>
      </c>
      <c r="AG46" s="81">
        <f t="shared" si="65"/>
        <v>0</v>
      </c>
      <c r="AH46" s="81">
        <f t="shared" si="66"/>
        <v>0</v>
      </c>
      <c r="AI46" s="81">
        <f t="shared" si="67"/>
        <v>0</v>
      </c>
      <c r="AJ46" s="81">
        <f t="shared" si="68"/>
        <v>0</v>
      </c>
      <c r="AK46" s="81">
        <f t="shared" si="69"/>
        <v>0</v>
      </c>
      <c r="AL46" s="81">
        <f t="shared" si="70"/>
        <v>0</v>
      </c>
      <c r="AM46" s="83">
        <f t="shared" si="36"/>
        <v>0</v>
      </c>
      <c r="AN46" s="98">
        <f t="shared" si="2"/>
        <v>0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</row>
    <row r="47" spans="1:114" ht="16.149999999999999" customHeight="1" x14ac:dyDescent="0.2">
      <c r="A47" s="107" t="s">
        <v>45</v>
      </c>
      <c r="B47" s="108"/>
      <c r="C47" s="109"/>
      <c r="D47" s="109"/>
      <c r="E47" s="110">
        <f>E13+E21</f>
        <v>66458</v>
      </c>
      <c r="F47" s="110">
        <f t="shared" ref="F47:AM47" si="71">F13+F21</f>
        <v>15394.25</v>
      </c>
      <c r="G47" s="110">
        <f t="shared" si="71"/>
        <v>500</v>
      </c>
      <c r="H47" s="110">
        <f t="shared" si="71"/>
        <v>0</v>
      </c>
      <c r="I47" s="110">
        <f t="shared" si="71"/>
        <v>0</v>
      </c>
      <c r="J47" s="110">
        <f t="shared" si="71"/>
        <v>797</v>
      </c>
      <c r="K47" s="110">
        <f t="shared" si="71"/>
        <v>0</v>
      </c>
      <c r="L47" s="110">
        <f t="shared" si="71"/>
        <v>0</v>
      </c>
      <c r="M47" s="110">
        <f t="shared" si="71"/>
        <v>0</v>
      </c>
      <c r="N47" s="110">
        <f t="shared" si="71"/>
        <v>7697.12</v>
      </c>
      <c r="O47" s="110">
        <f t="shared" si="71"/>
        <v>9234.8700000000008</v>
      </c>
      <c r="P47" s="110">
        <f t="shared" si="71"/>
        <v>0</v>
      </c>
      <c r="Q47" s="110">
        <f t="shared" si="71"/>
        <v>333</v>
      </c>
      <c r="R47" s="110">
        <f t="shared" si="71"/>
        <v>0</v>
      </c>
      <c r="S47" s="110">
        <f t="shared" si="71"/>
        <v>8559.3700000000008</v>
      </c>
      <c r="T47" s="110">
        <f t="shared" si="71"/>
        <v>7017.92</v>
      </c>
      <c r="U47" s="110">
        <f t="shared" si="71"/>
        <v>2458.46</v>
      </c>
      <c r="V47" s="110">
        <f t="shared" si="71"/>
        <v>7697.12</v>
      </c>
      <c r="W47" s="110">
        <f t="shared" si="71"/>
        <v>0</v>
      </c>
      <c r="X47" s="110">
        <f t="shared" si="71"/>
        <v>768.89</v>
      </c>
      <c r="Y47" s="110">
        <f t="shared" si="71"/>
        <v>0</v>
      </c>
      <c r="Z47" s="110">
        <f t="shared" si="71"/>
        <v>0</v>
      </c>
      <c r="AA47" s="110">
        <f t="shared" si="71"/>
        <v>0</v>
      </c>
      <c r="AB47" s="110">
        <f t="shared" si="71"/>
        <v>0</v>
      </c>
      <c r="AC47" s="110">
        <f t="shared" si="71"/>
        <v>0</v>
      </c>
      <c r="AD47" s="110">
        <f t="shared" si="71"/>
        <v>0</v>
      </c>
      <c r="AE47" s="110">
        <f t="shared" si="71"/>
        <v>0</v>
      </c>
      <c r="AF47" s="110">
        <f t="shared" si="71"/>
        <v>6000</v>
      </c>
      <c r="AG47" s="110">
        <f t="shared" si="71"/>
        <v>0</v>
      </c>
      <c r="AH47" s="110">
        <f t="shared" si="71"/>
        <v>0</v>
      </c>
      <c r="AI47" s="110">
        <f t="shared" si="71"/>
        <v>0</v>
      </c>
      <c r="AJ47" s="110">
        <f t="shared" si="71"/>
        <v>0</v>
      </c>
      <c r="AK47" s="110">
        <f t="shared" si="71"/>
        <v>0</v>
      </c>
      <c r="AL47" s="110">
        <f t="shared" si="71"/>
        <v>0</v>
      </c>
      <c r="AM47" s="111">
        <f t="shared" si="71"/>
        <v>66458</v>
      </c>
      <c r="AN47" s="98">
        <f t="shared" si="2"/>
        <v>0</v>
      </c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</row>
    <row r="48" spans="1:114" s="123" customFormat="1" ht="8.4499999999999993" customHeight="1" x14ac:dyDescent="0.2">
      <c r="A48" s="112"/>
      <c r="B48" s="113"/>
      <c r="C48" s="112"/>
      <c r="D48" s="114"/>
      <c r="E48" s="115"/>
      <c r="F48" s="116"/>
      <c r="G48" s="116"/>
      <c r="H48" s="116"/>
      <c r="I48" s="116"/>
      <c r="J48" s="116"/>
      <c r="K48" s="117"/>
      <c r="L48" s="117"/>
      <c r="M48" s="116"/>
      <c r="N48" s="117"/>
      <c r="O48" s="118"/>
      <c r="P48" s="116"/>
      <c r="Q48" s="116"/>
      <c r="R48" s="116"/>
      <c r="S48" s="116"/>
      <c r="T48" s="116"/>
      <c r="U48" s="116"/>
      <c r="V48" s="119"/>
      <c r="W48" s="117"/>
      <c r="X48" s="117"/>
      <c r="Y48" s="116"/>
      <c r="Z48" s="116"/>
      <c r="AA48" s="116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1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</row>
    <row r="49" spans="1:114" ht="16.149999999999999" customHeight="1" x14ac:dyDescent="0.2">
      <c r="A49" s="241" t="s">
        <v>107</v>
      </c>
      <c r="B49" s="242"/>
      <c r="C49" s="124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</row>
    <row r="50" spans="1:114" ht="30" customHeight="1" x14ac:dyDescent="0.2">
      <c r="A50" s="76" t="s">
        <v>178</v>
      </c>
      <c r="B50" s="87" t="s">
        <v>11</v>
      </c>
      <c r="C50" s="87" t="s">
        <v>13</v>
      </c>
      <c r="D50" s="89" t="s">
        <v>181</v>
      </c>
      <c r="E50" s="106">
        <v>9544</v>
      </c>
      <c r="F50" s="80">
        <f>E50*$F$67</f>
        <v>3535.1</v>
      </c>
      <c r="G50" s="81">
        <f t="shared" ref="G50:G57" si="72">E50*$F$68</f>
        <v>0</v>
      </c>
      <c r="H50" s="81">
        <f t="shared" ref="H50:H57" si="73">E50*$F$69</f>
        <v>0</v>
      </c>
      <c r="I50" s="81">
        <f t="shared" ref="I50:I57" si="74">E50*$F$70</f>
        <v>0</v>
      </c>
      <c r="J50" s="81">
        <f t="shared" ref="J50:J57" si="75">E50*$F$71</f>
        <v>0</v>
      </c>
      <c r="K50" s="82">
        <f t="shared" ref="K50:K57" si="76">E50*$F$72</f>
        <v>0</v>
      </c>
      <c r="L50" s="82">
        <f t="shared" ref="L50:L57" si="77">E50*$F$73</f>
        <v>0</v>
      </c>
      <c r="M50" s="81">
        <f t="shared" ref="M50:M57" si="78">E50*$F$74</f>
        <v>0</v>
      </c>
      <c r="N50" s="82">
        <f t="shared" ref="N50:N57" si="79">E50*$F$75</f>
        <v>1767.55</v>
      </c>
      <c r="O50" s="82">
        <f t="shared" ref="O50:O57" si="80">E50*$F$76</f>
        <v>2120.6799999999998</v>
      </c>
      <c r="P50" s="81">
        <f t="shared" ref="P50:P57" si="81">E50*$F$77</f>
        <v>0</v>
      </c>
      <c r="Q50" s="81">
        <f>E50*$F$78</f>
        <v>0</v>
      </c>
      <c r="R50" s="81">
        <f t="shared" ref="R50:R57" si="82">E50*$F$79</f>
        <v>0</v>
      </c>
      <c r="S50" s="81">
        <f t="shared" ref="S50:S57" si="83">E50*$F$80</f>
        <v>0</v>
      </c>
      <c r="T50" s="81">
        <f t="shared" ref="T50:T57" si="84">E50*$F$81</f>
        <v>176.56</v>
      </c>
      <c r="U50" s="81">
        <f t="shared" ref="U50:U57" si="85">E50*$F$82</f>
        <v>0</v>
      </c>
      <c r="V50" s="81">
        <f t="shared" ref="V50:V57" si="86">E50*$F$83</f>
        <v>1767.55</v>
      </c>
      <c r="W50" s="82">
        <f t="shared" ref="W50:W57" si="87">E50*$F$84</f>
        <v>0</v>
      </c>
      <c r="X50" s="82">
        <f t="shared" ref="X50:X57" si="88">E50*$F$85</f>
        <v>176.56</v>
      </c>
      <c r="Y50" s="81">
        <f t="shared" ref="Y50:Y57" si="89">E50*$F$86</f>
        <v>0</v>
      </c>
      <c r="Z50" s="81">
        <f t="shared" ref="Z50:Z57" si="90">E50*$F$87</f>
        <v>0</v>
      </c>
      <c r="AA50" s="81">
        <f t="shared" ref="AA50:AA57" si="91">E50*$F$88</f>
        <v>0</v>
      </c>
      <c r="AB50" s="81">
        <f t="shared" ref="AB50:AB57" si="92">E50*$F$89</f>
        <v>0</v>
      </c>
      <c r="AC50" s="81">
        <f t="shared" ref="AC50:AC57" si="93">E50*$F$90</f>
        <v>0</v>
      </c>
      <c r="AD50" s="81">
        <f t="shared" ref="AD50:AD57" si="94">E50*$F$91</f>
        <v>0</v>
      </c>
      <c r="AE50" s="81">
        <f t="shared" ref="AE50:AE57" si="95">E50*$F$92</f>
        <v>0</v>
      </c>
      <c r="AF50" s="81">
        <f t="shared" ref="AF50:AF57" si="96">E50*$F$93</f>
        <v>0</v>
      </c>
      <c r="AG50" s="81">
        <f t="shared" ref="AG50:AG57" si="97">E50*$F$94</f>
        <v>0</v>
      </c>
      <c r="AH50" s="81">
        <f t="shared" ref="AH50:AH57" si="98">E50*$F$95</f>
        <v>0</v>
      </c>
      <c r="AI50" s="81">
        <f t="shared" ref="AI50:AI57" si="99">E50*$F$96</f>
        <v>0</v>
      </c>
      <c r="AJ50" s="81">
        <f t="shared" ref="AJ50:AJ57" si="100">E50*$F$97</f>
        <v>0</v>
      </c>
      <c r="AK50" s="81">
        <f t="shared" ref="AK50:AK57" si="101">E50*$F$98</f>
        <v>0</v>
      </c>
      <c r="AL50" s="81">
        <f t="shared" ref="AL50:AL57" si="102">E50*$F$99</f>
        <v>0</v>
      </c>
      <c r="AM50" s="83">
        <f t="shared" ref="AM50:AM57" si="103">SUM(F50:AL50)</f>
        <v>9544</v>
      </c>
      <c r="AN50" s="98">
        <f t="shared" ref="AN50:AN58" si="104">E50-AM50</f>
        <v>0</v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</row>
    <row r="51" spans="1:114" ht="30" customHeight="1" x14ac:dyDescent="0.2">
      <c r="A51" s="76" t="s">
        <v>179</v>
      </c>
      <c r="B51" s="87" t="s">
        <v>11</v>
      </c>
      <c r="C51" s="87" t="s">
        <v>143</v>
      </c>
      <c r="D51" s="89" t="s">
        <v>181</v>
      </c>
      <c r="E51" s="106">
        <v>1432</v>
      </c>
      <c r="F51" s="80">
        <f>E51*$F$67</f>
        <v>530.41</v>
      </c>
      <c r="G51" s="81">
        <f t="shared" si="72"/>
        <v>0</v>
      </c>
      <c r="H51" s="81">
        <f t="shared" si="73"/>
        <v>0</v>
      </c>
      <c r="I51" s="81">
        <f t="shared" si="74"/>
        <v>0</v>
      </c>
      <c r="J51" s="81">
        <f t="shared" si="75"/>
        <v>0</v>
      </c>
      <c r="K51" s="82">
        <f t="shared" si="76"/>
        <v>0</v>
      </c>
      <c r="L51" s="82">
        <f t="shared" si="77"/>
        <v>0</v>
      </c>
      <c r="M51" s="81">
        <f t="shared" si="78"/>
        <v>0</v>
      </c>
      <c r="N51" s="82">
        <f t="shared" si="79"/>
        <v>265.20999999999998</v>
      </c>
      <c r="O51" s="82">
        <f t="shared" si="80"/>
        <v>318.19</v>
      </c>
      <c r="P51" s="81">
        <f t="shared" si="81"/>
        <v>0</v>
      </c>
      <c r="Q51" s="81">
        <f>E51*$F$78</f>
        <v>0</v>
      </c>
      <c r="R51" s="81">
        <f t="shared" si="82"/>
        <v>0</v>
      </c>
      <c r="S51" s="81">
        <f t="shared" si="83"/>
        <v>0</v>
      </c>
      <c r="T51" s="81">
        <f t="shared" si="84"/>
        <v>26.49</v>
      </c>
      <c r="U51" s="81">
        <f t="shared" si="85"/>
        <v>0</v>
      </c>
      <c r="V51" s="81">
        <f t="shared" si="86"/>
        <v>265.20999999999998</v>
      </c>
      <c r="W51" s="82">
        <f t="shared" si="87"/>
        <v>0</v>
      </c>
      <c r="X51" s="82">
        <f t="shared" si="88"/>
        <v>26.49</v>
      </c>
      <c r="Y51" s="81">
        <f t="shared" si="89"/>
        <v>0</v>
      </c>
      <c r="Z51" s="81">
        <f t="shared" si="90"/>
        <v>0</v>
      </c>
      <c r="AA51" s="81">
        <f t="shared" si="91"/>
        <v>0</v>
      </c>
      <c r="AB51" s="81">
        <f t="shared" si="92"/>
        <v>0</v>
      </c>
      <c r="AC51" s="81">
        <f t="shared" si="93"/>
        <v>0</v>
      </c>
      <c r="AD51" s="81">
        <f t="shared" si="94"/>
        <v>0</v>
      </c>
      <c r="AE51" s="81">
        <f t="shared" si="95"/>
        <v>0</v>
      </c>
      <c r="AF51" s="81">
        <f t="shared" si="96"/>
        <v>0</v>
      </c>
      <c r="AG51" s="81">
        <f t="shared" si="97"/>
        <v>0</v>
      </c>
      <c r="AH51" s="81">
        <f t="shared" si="98"/>
        <v>0</v>
      </c>
      <c r="AI51" s="81">
        <f t="shared" si="99"/>
        <v>0</v>
      </c>
      <c r="AJ51" s="81">
        <f t="shared" si="100"/>
        <v>0</v>
      </c>
      <c r="AK51" s="81">
        <f t="shared" si="101"/>
        <v>0</v>
      </c>
      <c r="AL51" s="81">
        <f t="shared" si="102"/>
        <v>0</v>
      </c>
      <c r="AM51" s="83">
        <f t="shared" si="103"/>
        <v>1432</v>
      </c>
      <c r="AN51" s="98">
        <f t="shared" si="104"/>
        <v>0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</row>
    <row r="52" spans="1:114" ht="30" hidden="1" customHeight="1" x14ac:dyDescent="0.2">
      <c r="A52" s="76" t="s">
        <v>46</v>
      </c>
      <c r="B52" s="87" t="s">
        <v>47</v>
      </c>
      <c r="C52" s="127"/>
      <c r="D52" s="89"/>
      <c r="E52" s="106"/>
      <c r="F52" s="80">
        <f t="shared" ref="F52:F57" si="105">E52*$F$67</f>
        <v>0</v>
      </c>
      <c r="G52" s="81">
        <f t="shared" si="72"/>
        <v>0</v>
      </c>
      <c r="H52" s="81">
        <f t="shared" si="73"/>
        <v>0</v>
      </c>
      <c r="I52" s="81">
        <f t="shared" si="74"/>
        <v>0</v>
      </c>
      <c r="J52" s="81">
        <f t="shared" si="75"/>
        <v>0</v>
      </c>
      <c r="K52" s="82">
        <f t="shared" si="76"/>
        <v>0</v>
      </c>
      <c r="L52" s="82">
        <f t="shared" si="77"/>
        <v>0</v>
      </c>
      <c r="M52" s="81">
        <f t="shared" si="78"/>
        <v>0</v>
      </c>
      <c r="N52" s="82">
        <f t="shared" si="79"/>
        <v>0</v>
      </c>
      <c r="O52" s="82">
        <f t="shared" si="80"/>
        <v>0</v>
      </c>
      <c r="P52" s="81">
        <f t="shared" si="81"/>
        <v>0</v>
      </c>
      <c r="Q52" s="81">
        <f t="shared" ref="Q52:Q57" si="106">E52*$F$78</f>
        <v>0</v>
      </c>
      <c r="R52" s="81">
        <f t="shared" si="82"/>
        <v>0</v>
      </c>
      <c r="S52" s="81">
        <f t="shared" si="83"/>
        <v>0</v>
      </c>
      <c r="T52" s="81">
        <f t="shared" si="84"/>
        <v>0</v>
      </c>
      <c r="U52" s="81">
        <f t="shared" si="85"/>
        <v>0</v>
      </c>
      <c r="V52" s="81">
        <f t="shared" si="86"/>
        <v>0</v>
      </c>
      <c r="W52" s="82">
        <f t="shared" si="87"/>
        <v>0</v>
      </c>
      <c r="X52" s="82">
        <f t="shared" si="88"/>
        <v>0</v>
      </c>
      <c r="Y52" s="81">
        <f t="shared" si="89"/>
        <v>0</v>
      </c>
      <c r="Z52" s="81">
        <f t="shared" si="90"/>
        <v>0</v>
      </c>
      <c r="AA52" s="81">
        <f t="shared" si="91"/>
        <v>0</v>
      </c>
      <c r="AB52" s="81">
        <f t="shared" si="92"/>
        <v>0</v>
      </c>
      <c r="AC52" s="81">
        <f t="shared" si="93"/>
        <v>0</v>
      </c>
      <c r="AD52" s="81">
        <f t="shared" si="94"/>
        <v>0</v>
      </c>
      <c r="AE52" s="81">
        <f t="shared" si="95"/>
        <v>0</v>
      </c>
      <c r="AF52" s="81">
        <f t="shared" si="96"/>
        <v>0</v>
      </c>
      <c r="AG52" s="81">
        <f t="shared" si="97"/>
        <v>0</v>
      </c>
      <c r="AH52" s="81">
        <f t="shared" si="98"/>
        <v>0</v>
      </c>
      <c r="AI52" s="81">
        <f t="shared" si="99"/>
        <v>0</v>
      </c>
      <c r="AJ52" s="81">
        <f t="shared" si="100"/>
        <v>0</v>
      </c>
      <c r="AK52" s="81">
        <f t="shared" si="101"/>
        <v>0</v>
      </c>
      <c r="AL52" s="81">
        <f t="shared" si="102"/>
        <v>0</v>
      </c>
      <c r="AM52" s="83">
        <f t="shared" si="103"/>
        <v>0</v>
      </c>
      <c r="AN52" s="98">
        <f t="shared" si="104"/>
        <v>0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</row>
    <row r="53" spans="1:114" ht="30" customHeight="1" x14ac:dyDescent="0.2">
      <c r="A53" s="76" t="s">
        <v>48</v>
      </c>
      <c r="B53" s="87" t="s">
        <v>11</v>
      </c>
      <c r="C53" s="87" t="s">
        <v>143</v>
      </c>
      <c r="D53" s="89" t="s">
        <v>181</v>
      </c>
      <c r="E53" s="106">
        <v>45285</v>
      </c>
      <c r="F53" s="80">
        <f>E53*$F$67+0.01</f>
        <v>16773.57</v>
      </c>
      <c r="G53" s="81">
        <f t="shared" si="72"/>
        <v>0</v>
      </c>
      <c r="H53" s="81">
        <f t="shared" si="73"/>
        <v>0</v>
      </c>
      <c r="I53" s="81">
        <f t="shared" si="74"/>
        <v>0</v>
      </c>
      <c r="J53" s="81">
        <f t="shared" si="75"/>
        <v>0</v>
      </c>
      <c r="K53" s="82">
        <f t="shared" si="76"/>
        <v>0</v>
      </c>
      <c r="L53" s="82">
        <f t="shared" si="77"/>
        <v>0</v>
      </c>
      <c r="M53" s="81">
        <f t="shared" si="78"/>
        <v>0</v>
      </c>
      <c r="N53" s="82">
        <f t="shared" si="79"/>
        <v>8386.7800000000007</v>
      </c>
      <c r="O53" s="82">
        <f t="shared" si="80"/>
        <v>10062.33</v>
      </c>
      <c r="P53" s="81">
        <f t="shared" si="81"/>
        <v>0</v>
      </c>
      <c r="Q53" s="81">
        <f t="shared" si="106"/>
        <v>0</v>
      </c>
      <c r="R53" s="81">
        <f t="shared" si="82"/>
        <v>0</v>
      </c>
      <c r="S53" s="81">
        <f t="shared" si="83"/>
        <v>0</v>
      </c>
      <c r="T53" s="81">
        <f t="shared" si="84"/>
        <v>837.77</v>
      </c>
      <c r="U53" s="81">
        <f t="shared" si="85"/>
        <v>0</v>
      </c>
      <c r="V53" s="81">
        <f t="shared" si="86"/>
        <v>8386.7800000000007</v>
      </c>
      <c r="W53" s="82">
        <f t="shared" si="87"/>
        <v>0</v>
      </c>
      <c r="X53" s="82">
        <f t="shared" si="88"/>
        <v>837.77</v>
      </c>
      <c r="Y53" s="81">
        <f t="shared" si="89"/>
        <v>0</v>
      </c>
      <c r="Z53" s="81">
        <f t="shared" si="90"/>
        <v>0</v>
      </c>
      <c r="AA53" s="81">
        <f t="shared" si="91"/>
        <v>0</v>
      </c>
      <c r="AB53" s="81">
        <f t="shared" si="92"/>
        <v>0</v>
      </c>
      <c r="AC53" s="81">
        <f t="shared" si="93"/>
        <v>0</v>
      </c>
      <c r="AD53" s="81">
        <f t="shared" si="94"/>
        <v>0</v>
      </c>
      <c r="AE53" s="81">
        <f t="shared" si="95"/>
        <v>0</v>
      </c>
      <c r="AF53" s="81">
        <f t="shared" si="96"/>
        <v>0</v>
      </c>
      <c r="AG53" s="81">
        <f t="shared" si="97"/>
        <v>0</v>
      </c>
      <c r="AH53" s="81">
        <f t="shared" si="98"/>
        <v>0</v>
      </c>
      <c r="AI53" s="81">
        <f t="shared" si="99"/>
        <v>0</v>
      </c>
      <c r="AJ53" s="81">
        <f t="shared" si="100"/>
        <v>0</v>
      </c>
      <c r="AK53" s="81">
        <f t="shared" si="101"/>
        <v>0</v>
      </c>
      <c r="AL53" s="81">
        <f t="shared" si="102"/>
        <v>0</v>
      </c>
      <c r="AM53" s="83">
        <f t="shared" si="103"/>
        <v>45285</v>
      </c>
      <c r="AN53" s="98">
        <f t="shared" si="104"/>
        <v>0</v>
      </c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</row>
    <row r="54" spans="1:114" ht="30" hidden="1" customHeight="1" x14ac:dyDescent="0.2">
      <c r="A54" s="76" t="s">
        <v>100</v>
      </c>
      <c r="B54" s="87" t="s">
        <v>11</v>
      </c>
      <c r="C54" s="87"/>
      <c r="D54" s="89"/>
      <c r="E54" s="106"/>
      <c r="F54" s="80">
        <f t="shared" si="105"/>
        <v>0</v>
      </c>
      <c r="G54" s="81">
        <f t="shared" si="72"/>
        <v>0</v>
      </c>
      <c r="H54" s="81">
        <f t="shared" si="73"/>
        <v>0</v>
      </c>
      <c r="I54" s="81">
        <f t="shared" si="74"/>
        <v>0</v>
      </c>
      <c r="J54" s="81">
        <f t="shared" si="75"/>
        <v>0</v>
      </c>
      <c r="K54" s="82">
        <f t="shared" si="76"/>
        <v>0</v>
      </c>
      <c r="L54" s="82">
        <f t="shared" si="77"/>
        <v>0</v>
      </c>
      <c r="M54" s="81">
        <f t="shared" si="78"/>
        <v>0</v>
      </c>
      <c r="N54" s="82">
        <f t="shared" si="79"/>
        <v>0</v>
      </c>
      <c r="O54" s="82">
        <f t="shared" si="80"/>
        <v>0</v>
      </c>
      <c r="P54" s="81">
        <f t="shared" si="81"/>
        <v>0</v>
      </c>
      <c r="Q54" s="81">
        <f t="shared" si="106"/>
        <v>0</v>
      </c>
      <c r="R54" s="81">
        <f t="shared" si="82"/>
        <v>0</v>
      </c>
      <c r="S54" s="81">
        <f t="shared" si="83"/>
        <v>0</v>
      </c>
      <c r="T54" s="81">
        <f t="shared" si="84"/>
        <v>0</v>
      </c>
      <c r="U54" s="81">
        <f t="shared" si="85"/>
        <v>0</v>
      </c>
      <c r="V54" s="81">
        <f t="shared" si="86"/>
        <v>0</v>
      </c>
      <c r="W54" s="82">
        <f t="shared" si="87"/>
        <v>0</v>
      </c>
      <c r="X54" s="82">
        <f t="shared" si="88"/>
        <v>0</v>
      </c>
      <c r="Y54" s="81">
        <f t="shared" si="89"/>
        <v>0</v>
      </c>
      <c r="Z54" s="81">
        <f t="shared" si="90"/>
        <v>0</v>
      </c>
      <c r="AA54" s="81">
        <f t="shared" si="91"/>
        <v>0</v>
      </c>
      <c r="AB54" s="81">
        <f t="shared" si="92"/>
        <v>0</v>
      </c>
      <c r="AC54" s="81">
        <f t="shared" si="93"/>
        <v>0</v>
      </c>
      <c r="AD54" s="81">
        <f t="shared" si="94"/>
        <v>0</v>
      </c>
      <c r="AE54" s="81">
        <f t="shared" si="95"/>
        <v>0</v>
      </c>
      <c r="AF54" s="81">
        <f t="shared" si="96"/>
        <v>0</v>
      </c>
      <c r="AG54" s="81">
        <f t="shared" si="97"/>
        <v>0</v>
      </c>
      <c r="AH54" s="81">
        <f t="shared" si="98"/>
        <v>0</v>
      </c>
      <c r="AI54" s="81">
        <f t="shared" si="99"/>
        <v>0</v>
      </c>
      <c r="AJ54" s="81">
        <f t="shared" si="100"/>
        <v>0</v>
      </c>
      <c r="AK54" s="81">
        <f t="shared" si="101"/>
        <v>0</v>
      </c>
      <c r="AL54" s="81">
        <f t="shared" si="102"/>
        <v>0</v>
      </c>
      <c r="AM54" s="83">
        <f t="shared" si="103"/>
        <v>0</v>
      </c>
      <c r="AN54" s="98">
        <f t="shared" si="104"/>
        <v>0</v>
      </c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</row>
    <row r="55" spans="1:114" ht="30" hidden="1" customHeight="1" x14ac:dyDescent="0.2">
      <c r="A55" s="76"/>
      <c r="B55" s="87"/>
      <c r="C55" s="87"/>
      <c r="D55" s="89"/>
      <c r="E55" s="106"/>
      <c r="F55" s="80">
        <f t="shared" si="105"/>
        <v>0</v>
      </c>
      <c r="G55" s="81">
        <f t="shared" si="72"/>
        <v>0</v>
      </c>
      <c r="H55" s="81">
        <f t="shared" si="73"/>
        <v>0</v>
      </c>
      <c r="I55" s="81">
        <f t="shared" si="74"/>
        <v>0</v>
      </c>
      <c r="J55" s="81">
        <f t="shared" si="75"/>
        <v>0</v>
      </c>
      <c r="K55" s="82">
        <f t="shared" si="76"/>
        <v>0</v>
      </c>
      <c r="L55" s="82">
        <f t="shared" si="77"/>
        <v>0</v>
      </c>
      <c r="M55" s="81">
        <f t="shared" si="78"/>
        <v>0</v>
      </c>
      <c r="N55" s="82">
        <f t="shared" si="79"/>
        <v>0</v>
      </c>
      <c r="O55" s="82">
        <f t="shared" si="80"/>
        <v>0</v>
      </c>
      <c r="P55" s="81">
        <f t="shared" si="81"/>
        <v>0</v>
      </c>
      <c r="Q55" s="81">
        <f t="shared" si="106"/>
        <v>0</v>
      </c>
      <c r="R55" s="81">
        <f t="shared" si="82"/>
        <v>0</v>
      </c>
      <c r="S55" s="81">
        <f t="shared" si="83"/>
        <v>0</v>
      </c>
      <c r="T55" s="81">
        <f t="shared" si="84"/>
        <v>0</v>
      </c>
      <c r="U55" s="81">
        <f t="shared" si="85"/>
        <v>0</v>
      </c>
      <c r="V55" s="81">
        <f t="shared" si="86"/>
        <v>0</v>
      </c>
      <c r="W55" s="82">
        <f t="shared" si="87"/>
        <v>0</v>
      </c>
      <c r="X55" s="82">
        <f t="shared" si="88"/>
        <v>0</v>
      </c>
      <c r="Y55" s="81">
        <f t="shared" si="89"/>
        <v>0</v>
      </c>
      <c r="Z55" s="81">
        <f t="shared" si="90"/>
        <v>0</v>
      </c>
      <c r="AA55" s="81">
        <f t="shared" si="91"/>
        <v>0</v>
      </c>
      <c r="AB55" s="81">
        <f t="shared" si="92"/>
        <v>0</v>
      </c>
      <c r="AC55" s="81">
        <f t="shared" si="93"/>
        <v>0</v>
      </c>
      <c r="AD55" s="81">
        <f t="shared" si="94"/>
        <v>0</v>
      </c>
      <c r="AE55" s="81">
        <f t="shared" si="95"/>
        <v>0</v>
      </c>
      <c r="AF55" s="81">
        <f t="shared" si="96"/>
        <v>0</v>
      </c>
      <c r="AG55" s="81">
        <f t="shared" si="97"/>
        <v>0</v>
      </c>
      <c r="AH55" s="81">
        <f t="shared" si="98"/>
        <v>0</v>
      </c>
      <c r="AI55" s="81">
        <f t="shared" si="99"/>
        <v>0</v>
      </c>
      <c r="AJ55" s="81">
        <f t="shared" si="100"/>
        <v>0</v>
      </c>
      <c r="AK55" s="81">
        <f t="shared" si="101"/>
        <v>0</v>
      </c>
      <c r="AL55" s="81">
        <f t="shared" si="102"/>
        <v>0</v>
      </c>
      <c r="AM55" s="83">
        <f t="shared" si="103"/>
        <v>0</v>
      </c>
      <c r="AN55" s="98">
        <f t="shared" si="104"/>
        <v>0</v>
      </c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</row>
    <row r="56" spans="1:114" ht="30" hidden="1" customHeight="1" x14ac:dyDescent="0.2">
      <c r="A56" s="76"/>
      <c r="B56" s="87"/>
      <c r="C56" s="87"/>
      <c r="D56" s="89"/>
      <c r="E56" s="106"/>
      <c r="F56" s="80">
        <f t="shared" si="105"/>
        <v>0</v>
      </c>
      <c r="G56" s="81">
        <f t="shared" si="72"/>
        <v>0</v>
      </c>
      <c r="H56" s="81">
        <f t="shared" si="73"/>
        <v>0</v>
      </c>
      <c r="I56" s="81">
        <f t="shared" si="74"/>
        <v>0</v>
      </c>
      <c r="J56" s="81">
        <f t="shared" si="75"/>
        <v>0</v>
      </c>
      <c r="K56" s="82">
        <f t="shared" si="76"/>
        <v>0</v>
      </c>
      <c r="L56" s="82">
        <f t="shared" si="77"/>
        <v>0</v>
      </c>
      <c r="M56" s="81">
        <f t="shared" si="78"/>
        <v>0</v>
      </c>
      <c r="N56" s="82">
        <f t="shared" si="79"/>
        <v>0</v>
      </c>
      <c r="O56" s="82">
        <f t="shared" si="80"/>
        <v>0</v>
      </c>
      <c r="P56" s="81">
        <f t="shared" si="81"/>
        <v>0</v>
      </c>
      <c r="Q56" s="81">
        <f t="shared" si="106"/>
        <v>0</v>
      </c>
      <c r="R56" s="81">
        <f t="shared" si="82"/>
        <v>0</v>
      </c>
      <c r="S56" s="81">
        <f t="shared" si="83"/>
        <v>0</v>
      </c>
      <c r="T56" s="81">
        <f t="shared" si="84"/>
        <v>0</v>
      </c>
      <c r="U56" s="81">
        <f t="shared" si="85"/>
        <v>0</v>
      </c>
      <c r="V56" s="81">
        <f t="shared" si="86"/>
        <v>0</v>
      </c>
      <c r="W56" s="82">
        <f t="shared" si="87"/>
        <v>0</v>
      </c>
      <c r="X56" s="82">
        <f t="shared" si="88"/>
        <v>0</v>
      </c>
      <c r="Y56" s="81">
        <f t="shared" si="89"/>
        <v>0</v>
      </c>
      <c r="Z56" s="81">
        <f t="shared" si="90"/>
        <v>0</v>
      </c>
      <c r="AA56" s="81">
        <f t="shared" si="91"/>
        <v>0</v>
      </c>
      <c r="AB56" s="81">
        <f t="shared" si="92"/>
        <v>0</v>
      </c>
      <c r="AC56" s="81">
        <f t="shared" si="93"/>
        <v>0</v>
      </c>
      <c r="AD56" s="81">
        <f t="shared" si="94"/>
        <v>0</v>
      </c>
      <c r="AE56" s="81">
        <f t="shared" si="95"/>
        <v>0</v>
      </c>
      <c r="AF56" s="81">
        <f t="shared" si="96"/>
        <v>0</v>
      </c>
      <c r="AG56" s="81">
        <f t="shared" si="97"/>
        <v>0</v>
      </c>
      <c r="AH56" s="81">
        <f t="shared" si="98"/>
        <v>0</v>
      </c>
      <c r="AI56" s="81">
        <f t="shared" si="99"/>
        <v>0</v>
      </c>
      <c r="AJ56" s="81">
        <f t="shared" si="100"/>
        <v>0</v>
      </c>
      <c r="AK56" s="81">
        <f t="shared" si="101"/>
        <v>0</v>
      </c>
      <c r="AL56" s="81">
        <f t="shared" si="102"/>
        <v>0</v>
      </c>
      <c r="AM56" s="83">
        <f t="shared" si="103"/>
        <v>0</v>
      </c>
      <c r="AN56" s="98">
        <f t="shared" si="104"/>
        <v>0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</row>
    <row r="57" spans="1:114" ht="30" hidden="1" customHeight="1" x14ac:dyDescent="0.2">
      <c r="A57" s="76"/>
      <c r="B57" s="87"/>
      <c r="C57" s="87"/>
      <c r="D57" s="89"/>
      <c r="E57" s="106"/>
      <c r="F57" s="80">
        <f t="shared" si="105"/>
        <v>0</v>
      </c>
      <c r="G57" s="81">
        <f t="shared" si="72"/>
        <v>0</v>
      </c>
      <c r="H57" s="81">
        <f t="shared" si="73"/>
        <v>0</v>
      </c>
      <c r="I57" s="81">
        <f t="shared" si="74"/>
        <v>0</v>
      </c>
      <c r="J57" s="81">
        <f t="shared" si="75"/>
        <v>0</v>
      </c>
      <c r="K57" s="82">
        <f t="shared" si="76"/>
        <v>0</v>
      </c>
      <c r="L57" s="82">
        <f t="shared" si="77"/>
        <v>0</v>
      </c>
      <c r="M57" s="81">
        <f t="shared" si="78"/>
        <v>0</v>
      </c>
      <c r="N57" s="82">
        <f t="shared" si="79"/>
        <v>0</v>
      </c>
      <c r="O57" s="82">
        <f t="shared" si="80"/>
        <v>0</v>
      </c>
      <c r="P57" s="81">
        <f t="shared" si="81"/>
        <v>0</v>
      </c>
      <c r="Q57" s="81">
        <f t="shared" si="106"/>
        <v>0</v>
      </c>
      <c r="R57" s="81">
        <f t="shared" si="82"/>
        <v>0</v>
      </c>
      <c r="S57" s="81">
        <f t="shared" si="83"/>
        <v>0</v>
      </c>
      <c r="T57" s="81">
        <f t="shared" si="84"/>
        <v>0</v>
      </c>
      <c r="U57" s="81">
        <f t="shared" si="85"/>
        <v>0</v>
      </c>
      <c r="V57" s="81">
        <f t="shared" si="86"/>
        <v>0</v>
      </c>
      <c r="W57" s="82">
        <f t="shared" si="87"/>
        <v>0</v>
      </c>
      <c r="X57" s="82">
        <f t="shared" si="88"/>
        <v>0</v>
      </c>
      <c r="Y57" s="81">
        <f t="shared" si="89"/>
        <v>0</v>
      </c>
      <c r="Z57" s="81">
        <f t="shared" si="90"/>
        <v>0</v>
      </c>
      <c r="AA57" s="81">
        <f t="shared" si="91"/>
        <v>0</v>
      </c>
      <c r="AB57" s="81">
        <f t="shared" si="92"/>
        <v>0</v>
      </c>
      <c r="AC57" s="81">
        <f t="shared" si="93"/>
        <v>0</v>
      </c>
      <c r="AD57" s="81">
        <f t="shared" si="94"/>
        <v>0</v>
      </c>
      <c r="AE57" s="81">
        <f t="shared" si="95"/>
        <v>0</v>
      </c>
      <c r="AF57" s="81">
        <f t="shared" si="96"/>
        <v>0</v>
      </c>
      <c r="AG57" s="81">
        <f t="shared" si="97"/>
        <v>0</v>
      </c>
      <c r="AH57" s="81">
        <f t="shared" si="98"/>
        <v>0</v>
      </c>
      <c r="AI57" s="81">
        <f t="shared" si="99"/>
        <v>0</v>
      </c>
      <c r="AJ57" s="81">
        <f t="shared" si="100"/>
        <v>0</v>
      </c>
      <c r="AK57" s="81">
        <f t="shared" si="101"/>
        <v>0</v>
      </c>
      <c r="AL57" s="81">
        <f t="shared" si="102"/>
        <v>0</v>
      </c>
      <c r="AM57" s="83">
        <f t="shared" si="103"/>
        <v>0</v>
      </c>
      <c r="AN57" s="98">
        <f t="shared" si="104"/>
        <v>0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</row>
    <row r="58" spans="1:114" ht="18" customHeight="1" x14ac:dyDescent="0.2">
      <c r="A58" s="234" t="s">
        <v>108</v>
      </c>
      <c r="B58" s="235"/>
      <c r="C58" s="236"/>
      <c r="D58" s="128"/>
      <c r="E58" s="129">
        <f>SUM(E50:E54)</f>
        <v>56261</v>
      </c>
      <c r="F58" s="129">
        <f>SUM(F50:F57)</f>
        <v>20839.080000000002</v>
      </c>
      <c r="G58" s="129">
        <f t="shared" ref="G58:AL58" si="107">SUM(G50:G57)</f>
        <v>0</v>
      </c>
      <c r="H58" s="129">
        <f t="shared" si="107"/>
        <v>0</v>
      </c>
      <c r="I58" s="129">
        <f t="shared" si="107"/>
        <v>0</v>
      </c>
      <c r="J58" s="129">
        <f t="shared" si="107"/>
        <v>0</v>
      </c>
      <c r="K58" s="129">
        <f t="shared" si="107"/>
        <v>0</v>
      </c>
      <c r="L58" s="129">
        <f t="shared" si="107"/>
        <v>0</v>
      </c>
      <c r="M58" s="129">
        <f t="shared" si="107"/>
        <v>0</v>
      </c>
      <c r="N58" s="129">
        <f t="shared" si="107"/>
        <v>10419.540000000001</v>
      </c>
      <c r="O58" s="129">
        <f t="shared" si="107"/>
        <v>12501.2</v>
      </c>
      <c r="P58" s="129">
        <f t="shared" si="107"/>
        <v>0</v>
      </c>
      <c r="Q58" s="129">
        <f t="shared" si="107"/>
        <v>0</v>
      </c>
      <c r="R58" s="129">
        <f t="shared" si="107"/>
        <v>0</v>
      </c>
      <c r="S58" s="129">
        <f t="shared" si="107"/>
        <v>0</v>
      </c>
      <c r="T58" s="129">
        <f t="shared" si="107"/>
        <v>1040.82</v>
      </c>
      <c r="U58" s="129">
        <f t="shared" si="107"/>
        <v>0</v>
      </c>
      <c r="V58" s="129">
        <f t="shared" si="107"/>
        <v>10419.540000000001</v>
      </c>
      <c r="W58" s="129">
        <f t="shared" si="107"/>
        <v>0</v>
      </c>
      <c r="X58" s="129">
        <f t="shared" si="107"/>
        <v>1040.82</v>
      </c>
      <c r="Y58" s="129">
        <f t="shared" si="107"/>
        <v>0</v>
      </c>
      <c r="Z58" s="129">
        <f t="shared" si="107"/>
        <v>0</v>
      </c>
      <c r="AA58" s="129">
        <f t="shared" si="107"/>
        <v>0</v>
      </c>
      <c r="AB58" s="129">
        <f t="shared" si="107"/>
        <v>0</v>
      </c>
      <c r="AC58" s="129">
        <f t="shared" si="107"/>
        <v>0</v>
      </c>
      <c r="AD58" s="129">
        <f t="shared" si="107"/>
        <v>0</v>
      </c>
      <c r="AE58" s="129">
        <f t="shared" si="107"/>
        <v>0</v>
      </c>
      <c r="AF58" s="129">
        <f t="shared" si="107"/>
        <v>0</v>
      </c>
      <c r="AG58" s="129">
        <f t="shared" si="107"/>
        <v>0</v>
      </c>
      <c r="AH58" s="129">
        <f t="shared" si="107"/>
        <v>0</v>
      </c>
      <c r="AI58" s="129">
        <f t="shared" si="107"/>
        <v>0</v>
      </c>
      <c r="AJ58" s="129">
        <f t="shared" si="107"/>
        <v>0</v>
      </c>
      <c r="AK58" s="129">
        <f t="shared" si="107"/>
        <v>0</v>
      </c>
      <c r="AL58" s="129">
        <f t="shared" si="107"/>
        <v>0</v>
      </c>
      <c r="AM58" s="130">
        <f>SUM(AM50:AM57)</f>
        <v>56261</v>
      </c>
      <c r="AN58" s="98">
        <f t="shared" si="104"/>
        <v>0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</row>
    <row r="59" spans="1:114" s="123" customFormat="1" ht="8.4499999999999993" customHeight="1" x14ac:dyDescent="0.2">
      <c r="A59" s="131"/>
      <c r="B59" s="131"/>
      <c r="C59" s="131"/>
      <c r="D59" s="131"/>
      <c r="E59" s="132"/>
      <c r="F59" s="132"/>
      <c r="G59" s="132"/>
      <c r="H59" s="132"/>
      <c r="I59" s="132"/>
      <c r="J59" s="132"/>
      <c r="K59" s="117"/>
      <c r="L59" s="117"/>
      <c r="M59" s="116"/>
      <c r="N59" s="117"/>
      <c r="O59" s="118"/>
      <c r="P59" s="132"/>
      <c r="Q59" s="132"/>
      <c r="R59" s="132"/>
      <c r="S59" s="116"/>
      <c r="T59" s="116"/>
      <c r="U59" s="132"/>
      <c r="V59" s="132"/>
      <c r="W59" s="117"/>
      <c r="X59" s="117"/>
      <c r="Y59" s="116"/>
      <c r="Z59" s="116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1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</row>
    <row r="60" spans="1:114" s="140" customFormat="1" ht="19.899999999999999" customHeight="1" x14ac:dyDescent="0.2">
      <c r="A60" s="133" t="s">
        <v>103</v>
      </c>
      <c r="B60" s="134"/>
      <c r="C60" s="135"/>
      <c r="D60" s="135"/>
      <c r="E60" s="136">
        <f t="shared" ref="E60:AM60" si="108">E58+E47</f>
        <v>122719</v>
      </c>
      <c r="F60" s="137">
        <f t="shared" si="108"/>
        <v>36233.33</v>
      </c>
      <c r="G60" s="138">
        <f t="shared" si="108"/>
        <v>500</v>
      </c>
      <c r="H60" s="138">
        <f t="shared" si="108"/>
        <v>0</v>
      </c>
      <c r="I60" s="138">
        <f t="shared" si="108"/>
        <v>0</v>
      </c>
      <c r="J60" s="138">
        <f t="shared" si="108"/>
        <v>797</v>
      </c>
      <c r="K60" s="138">
        <f t="shared" si="108"/>
        <v>0</v>
      </c>
      <c r="L60" s="138">
        <f t="shared" si="108"/>
        <v>0</v>
      </c>
      <c r="M60" s="138">
        <f t="shared" si="108"/>
        <v>0</v>
      </c>
      <c r="N60" s="138">
        <f t="shared" si="108"/>
        <v>18116.66</v>
      </c>
      <c r="O60" s="138">
        <f t="shared" si="108"/>
        <v>21736.07</v>
      </c>
      <c r="P60" s="138">
        <f t="shared" si="108"/>
        <v>0</v>
      </c>
      <c r="Q60" s="138">
        <f t="shared" si="108"/>
        <v>333</v>
      </c>
      <c r="R60" s="138">
        <f t="shared" si="108"/>
        <v>0</v>
      </c>
      <c r="S60" s="138">
        <f t="shared" si="108"/>
        <v>8559.3700000000008</v>
      </c>
      <c r="T60" s="138">
        <f t="shared" si="108"/>
        <v>8058.74</v>
      </c>
      <c r="U60" s="138">
        <f t="shared" si="108"/>
        <v>2458.46</v>
      </c>
      <c r="V60" s="138">
        <f t="shared" si="108"/>
        <v>18116.66</v>
      </c>
      <c r="W60" s="138">
        <f t="shared" si="108"/>
        <v>0</v>
      </c>
      <c r="X60" s="138">
        <f t="shared" si="108"/>
        <v>1809.71</v>
      </c>
      <c r="Y60" s="138">
        <f t="shared" si="108"/>
        <v>0</v>
      </c>
      <c r="Z60" s="138">
        <f t="shared" si="108"/>
        <v>0</v>
      </c>
      <c r="AA60" s="138">
        <f t="shared" si="108"/>
        <v>0</v>
      </c>
      <c r="AB60" s="138">
        <f t="shared" si="108"/>
        <v>0</v>
      </c>
      <c r="AC60" s="138">
        <f t="shared" si="108"/>
        <v>0</v>
      </c>
      <c r="AD60" s="138">
        <f t="shared" si="108"/>
        <v>0</v>
      </c>
      <c r="AE60" s="138">
        <f t="shared" si="108"/>
        <v>0</v>
      </c>
      <c r="AF60" s="138">
        <f t="shared" si="108"/>
        <v>6000</v>
      </c>
      <c r="AG60" s="138">
        <f t="shared" si="108"/>
        <v>0</v>
      </c>
      <c r="AH60" s="138">
        <f t="shared" si="108"/>
        <v>0</v>
      </c>
      <c r="AI60" s="138">
        <f t="shared" si="108"/>
        <v>0</v>
      </c>
      <c r="AJ60" s="138">
        <f t="shared" si="108"/>
        <v>0</v>
      </c>
      <c r="AK60" s="138">
        <f t="shared" si="108"/>
        <v>0</v>
      </c>
      <c r="AL60" s="138">
        <f t="shared" si="108"/>
        <v>0</v>
      </c>
      <c r="AM60" s="139">
        <f t="shared" si="108"/>
        <v>122719</v>
      </c>
      <c r="AN60" s="98">
        <f>E60-AM60</f>
        <v>0</v>
      </c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</row>
    <row r="61" spans="1:114" s="85" customFormat="1" ht="19.899999999999999" customHeight="1" x14ac:dyDescent="0.2">
      <c r="A61" s="141" t="s">
        <v>104</v>
      </c>
      <c r="B61" s="142"/>
      <c r="C61" s="143"/>
      <c r="D61" s="143"/>
      <c r="E61" s="144">
        <v>113499</v>
      </c>
      <c r="F61" s="145">
        <v>35868.92</v>
      </c>
      <c r="G61" s="146">
        <v>500</v>
      </c>
      <c r="H61" s="146">
        <v>0</v>
      </c>
      <c r="I61" s="146"/>
      <c r="J61" s="146">
        <v>771</v>
      </c>
      <c r="K61" s="147"/>
      <c r="L61" s="147"/>
      <c r="M61" s="146">
        <v>0</v>
      </c>
      <c r="N61" s="147">
        <v>17939.25</v>
      </c>
      <c r="O61" s="147">
        <v>19726.53</v>
      </c>
      <c r="P61" s="146">
        <v>0</v>
      </c>
      <c r="Q61" s="146">
        <v>333</v>
      </c>
      <c r="R61" s="146"/>
      <c r="S61" s="146">
        <v>8359.9500000000007</v>
      </c>
      <c r="T61" s="146">
        <v>1796.78</v>
      </c>
      <c r="U61" s="146">
        <v>2467.54</v>
      </c>
      <c r="V61" s="146">
        <v>17939.25</v>
      </c>
      <c r="W61" s="147"/>
      <c r="X61" s="147">
        <v>1796.78</v>
      </c>
      <c r="Y61" s="146"/>
      <c r="Z61" s="146"/>
      <c r="AA61" s="146"/>
      <c r="AB61" s="146"/>
      <c r="AC61" s="146"/>
      <c r="AD61" s="146"/>
      <c r="AE61" s="146"/>
      <c r="AF61" s="146">
        <v>6000</v>
      </c>
      <c r="AG61" s="146"/>
      <c r="AH61" s="146"/>
      <c r="AI61" s="146"/>
      <c r="AJ61" s="146"/>
      <c r="AK61" s="146"/>
      <c r="AL61" s="146"/>
      <c r="AM61" s="148">
        <f>SUM(F61:AL61)</f>
        <v>113499</v>
      </c>
      <c r="AN61" s="84">
        <f>E61-AM61</f>
        <v>0</v>
      </c>
    </row>
    <row r="62" spans="1:114" s="36" customFormat="1" ht="19.899999999999999" customHeight="1" x14ac:dyDescent="0.2">
      <c r="A62" s="149" t="s">
        <v>88</v>
      </c>
      <c r="B62" s="150"/>
      <c r="C62" s="149"/>
      <c r="D62" s="149"/>
      <c r="E62" s="151">
        <f>E60-E61</f>
        <v>9220</v>
      </c>
      <c r="F62" s="152">
        <f t="shared" ref="F62:AM62" si="109">F60-F61</f>
        <v>364.41</v>
      </c>
      <c r="G62" s="153">
        <f t="shared" si="109"/>
        <v>0</v>
      </c>
      <c r="H62" s="153">
        <f t="shared" si="109"/>
        <v>0</v>
      </c>
      <c r="I62" s="153">
        <f t="shared" si="109"/>
        <v>0</v>
      </c>
      <c r="J62" s="153">
        <f t="shared" si="109"/>
        <v>26</v>
      </c>
      <c r="K62" s="153">
        <f t="shared" si="109"/>
        <v>0</v>
      </c>
      <c r="L62" s="153">
        <f t="shared" si="109"/>
        <v>0</v>
      </c>
      <c r="M62" s="153">
        <f t="shared" si="109"/>
        <v>0</v>
      </c>
      <c r="N62" s="153">
        <f t="shared" si="109"/>
        <v>177.41</v>
      </c>
      <c r="O62" s="153">
        <f t="shared" si="109"/>
        <v>2009.54</v>
      </c>
      <c r="P62" s="153">
        <f t="shared" si="109"/>
        <v>0</v>
      </c>
      <c r="Q62" s="153">
        <f t="shared" si="109"/>
        <v>0</v>
      </c>
      <c r="R62" s="153">
        <f t="shared" si="109"/>
        <v>0</v>
      </c>
      <c r="S62" s="153">
        <f t="shared" si="109"/>
        <v>199.42</v>
      </c>
      <c r="T62" s="153">
        <f t="shared" si="109"/>
        <v>6261.96</v>
      </c>
      <c r="U62" s="153">
        <f t="shared" si="109"/>
        <v>-9.08</v>
      </c>
      <c r="V62" s="153">
        <f t="shared" si="109"/>
        <v>177.41</v>
      </c>
      <c r="W62" s="153">
        <f t="shared" si="109"/>
        <v>0</v>
      </c>
      <c r="X62" s="153">
        <f t="shared" si="109"/>
        <v>12.93</v>
      </c>
      <c r="Y62" s="153">
        <f t="shared" si="109"/>
        <v>0</v>
      </c>
      <c r="Z62" s="153">
        <f t="shared" si="109"/>
        <v>0</v>
      </c>
      <c r="AA62" s="153">
        <f t="shared" si="109"/>
        <v>0</v>
      </c>
      <c r="AB62" s="153">
        <f t="shared" si="109"/>
        <v>0</v>
      </c>
      <c r="AC62" s="153">
        <f t="shared" si="109"/>
        <v>0</v>
      </c>
      <c r="AD62" s="153">
        <f t="shared" si="109"/>
        <v>0</v>
      </c>
      <c r="AE62" s="153">
        <f t="shared" si="109"/>
        <v>0</v>
      </c>
      <c r="AF62" s="153">
        <f t="shared" si="109"/>
        <v>0</v>
      </c>
      <c r="AG62" s="153">
        <f t="shared" si="109"/>
        <v>0</v>
      </c>
      <c r="AH62" s="153">
        <f t="shared" si="109"/>
        <v>0</v>
      </c>
      <c r="AI62" s="153">
        <f t="shared" si="109"/>
        <v>0</v>
      </c>
      <c r="AJ62" s="153">
        <f t="shared" si="109"/>
        <v>0</v>
      </c>
      <c r="AK62" s="153">
        <f t="shared" si="109"/>
        <v>0</v>
      </c>
      <c r="AL62" s="153">
        <f t="shared" si="109"/>
        <v>0</v>
      </c>
      <c r="AM62" s="154">
        <f t="shared" si="109"/>
        <v>9220</v>
      </c>
      <c r="AN62" s="98">
        <f>E62-AM62</f>
        <v>0</v>
      </c>
    </row>
    <row r="63" spans="1:114" ht="12" customHeight="1" x14ac:dyDescent="0.2">
      <c r="A63" s="155"/>
      <c r="B63" s="156"/>
      <c r="C63" s="155"/>
      <c r="D63" s="157"/>
      <c r="E63" s="39"/>
      <c r="F63" s="36"/>
      <c r="G63" s="36"/>
      <c r="H63" s="36"/>
      <c r="I63" s="36"/>
      <c r="J63" s="36"/>
      <c r="K63" s="36"/>
      <c r="L63" s="36"/>
      <c r="M63" s="42"/>
      <c r="N63" s="36"/>
      <c r="O63" s="36"/>
      <c r="P63" s="36"/>
      <c r="Q63" s="36"/>
      <c r="R63" s="36"/>
      <c r="S63" s="42"/>
      <c r="T63" s="42"/>
      <c r="U63" s="36"/>
      <c r="V63" s="38"/>
      <c r="W63" s="36"/>
      <c r="X63" s="36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17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</row>
    <row r="64" spans="1:114" s="36" customFormat="1" ht="13.5" thickBot="1" x14ac:dyDescent="0.25">
      <c r="A64" s="158"/>
      <c r="B64" s="156"/>
      <c r="E64" s="243"/>
      <c r="F64" s="243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60"/>
    </row>
    <row r="65" spans="1:122" ht="16.5" customHeight="1" thickBot="1" x14ac:dyDescent="0.25">
      <c r="A65" s="161" t="s">
        <v>105</v>
      </c>
      <c r="B65" s="162" t="s">
        <v>111</v>
      </c>
      <c r="C65" s="163">
        <v>2488</v>
      </c>
      <c r="D65" s="164"/>
      <c r="E65" s="164"/>
      <c r="F65" s="164"/>
      <c r="G65" s="164"/>
      <c r="H65" s="164"/>
      <c r="I65" s="164"/>
      <c r="J65" s="164"/>
      <c r="K65" s="165" t="s">
        <v>132</v>
      </c>
      <c r="L65" s="166">
        <v>0</v>
      </c>
      <c r="M65" s="164"/>
      <c r="N65" s="159"/>
      <c r="O65" s="164"/>
      <c r="P65" s="167" t="s">
        <v>106</v>
      </c>
      <c r="Q65" s="167"/>
      <c r="R65" s="167"/>
      <c r="S65" s="164"/>
      <c r="T65" s="164"/>
      <c r="U65" s="164"/>
      <c r="V65" s="167"/>
      <c r="W65" s="167" t="s">
        <v>129</v>
      </c>
      <c r="X65" s="36"/>
      <c r="Y65" s="41"/>
      <c r="Z65" s="42"/>
      <c r="AA65" s="36"/>
      <c r="AB65" s="167"/>
      <c r="AC65" s="36"/>
      <c r="AD65" s="36"/>
      <c r="AE65" s="41"/>
      <c r="AF65" s="41"/>
      <c r="AG65" s="41"/>
      <c r="AH65" s="41"/>
      <c r="AI65" s="41"/>
      <c r="AJ65" s="41"/>
      <c r="AK65" s="41"/>
      <c r="AL65" s="42"/>
      <c r="AM65" s="17"/>
      <c r="AN65" s="42"/>
      <c r="AO65" s="42"/>
      <c r="AP65" s="42"/>
      <c r="AQ65" s="42"/>
      <c r="AR65" s="42"/>
      <c r="AS65" s="42"/>
      <c r="AT65" s="42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</row>
    <row r="66" spans="1:122" ht="38.25" x14ac:dyDescent="0.2">
      <c r="A66" s="168" t="s">
        <v>77</v>
      </c>
      <c r="B66" s="169" t="s">
        <v>83</v>
      </c>
      <c r="C66" s="170" t="s">
        <v>14</v>
      </c>
      <c r="D66" s="171" t="s">
        <v>15</v>
      </c>
      <c r="E66" s="172" t="s">
        <v>3</v>
      </c>
      <c r="F66" s="172" t="s">
        <v>16</v>
      </c>
      <c r="G66" s="173" t="s">
        <v>17</v>
      </c>
      <c r="H66" s="173" t="s">
        <v>18</v>
      </c>
      <c r="I66" s="173" t="s">
        <v>18</v>
      </c>
      <c r="J66" s="174" t="s">
        <v>81</v>
      </c>
      <c r="K66" s="175" t="s">
        <v>82</v>
      </c>
      <c r="L66" s="176" t="s">
        <v>131</v>
      </c>
      <c r="M66" s="176" t="s">
        <v>130</v>
      </c>
      <c r="N66" s="159"/>
      <c r="O66" s="164"/>
      <c r="P66" s="40"/>
      <c r="Q66" s="177" t="s">
        <v>101</v>
      </c>
      <c r="R66" s="178"/>
      <c r="S66" s="179"/>
      <c r="T66" s="180"/>
      <c r="U66" s="179"/>
      <c r="V66" s="180"/>
      <c r="W66" s="181"/>
      <c r="X66" s="177" t="s">
        <v>101</v>
      </c>
      <c r="Y66" s="179"/>
      <c r="Z66" s="180"/>
      <c r="AA66" s="179"/>
      <c r="AB66" s="180"/>
      <c r="AC66" s="181"/>
      <c r="AD66" s="36"/>
      <c r="AE66" s="36"/>
      <c r="AF66" s="36"/>
      <c r="AG66" s="36"/>
      <c r="AH66" s="36"/>
      <c r="AI66" s="36"/>
      <c r="AJ66" s="36"/>
      <c r="AK66" s="36"/>
      <c r="AL66" s="36"/>
      <c r="AM66" s="17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</row>
    <row r="67" spans="1:122" ht="12.75" x14ac:dyDescent="0.2">
      <c r="A67" s="182" t="s">
        <v>63</v>
      </c>
      <c r="B67" s="183" t="s">
        <v>160</v>
      </c>
      <c r="C67" s="184">
        <f>$C$65*F67</f>
        <v>922</v>
      </c>
      <c r="D67" s="185">
        <f>C67/$C$100</f>
        <v>0.37040000000000001</v>
      </c>
      <c r="E67" s="186">
        <v>2</v>
      </c>
      <c r="F67" s="187">
        <f>E67/$E$100</f>
        <v>0.37040000000000001</v>
      </c>
      <c r="G67" s="188">
        <v>2</v>
      </c>
      <c r="H67" s="189">
        <f>G67/$G$100</f>
        <v>0.37040000000000001</v>
      </c>
      <c r="I67" s="189">
        <f t="shared" ref="H67:I95" si="110">G67/$G$100</f>
        <v>0.37040000000000001</v>
      </c>
      <c r="J67" s="190">
        <v>0</v>
      </c>
      <c r="K67" s="191" t="e">
        <f>J67/J100</f>
        <v>#DIV/0!</v>
      </c>
      <c r="L67" s="192"/>
      <c r="M67" s="193">
        <f>F60</f>
        <v>36233.33</v>
      </c>
      <c r="N67" s="159"/>
      <c r="O67" s="164"/>
      <c r="P67" s="40"/>
      <c r="Q67" s="194" t="s">
        <v>197</v>
      </c>
      <c r="R67" s="195"/>
      <c r="S67" s="196"/>
      <c r="T67" s="197"/>
      <c r="U67" s="196"/>
      <c r="V67" s="197"/>
      <c r="W67" s="198"/>
      <c r="X67" s="199"/>
      <c r="Y67" s="196"/>
      <c r="Z67" s="197"/>
      <c r="AA67" s="196"/>
      <c r="AB67" s="197"/>
      <c r="AC67" s="198"/>
      <c r="AD67" s="36"/>
      <c r="AE67" s="36"/>
      <c r="AF67" s="36"/>
      <c r="AG67" s="36"/>
      <c r="AH67" s="36"/>
      <c r="AI67" s="36"/>
      <c r="AJ67" s="36"/>
      <c r="AK67" s="36"/>
      <c r="AL67" s="36"/>
      <c r="AM67" s="17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</row>
    <row r="68" spans="1:122" ht="12.75" x14ac:dyDescent="0.2">
      <c r="A68" s="182" t="s">
        <v>64</v>
      </c>
      <c r="B68" s="183" t="s">
        <v>161</v>
      </c>
      <c r="C68" s="184">
        <f t="shared" ref="C68:C94" si="111">$C$65*F68</f>
        <v>0</v>
      </c>
      <c r="D68" s="185">
        <f t="shared" ref="D68:D99" si="112">C68/$C$100</f>
        <v>0</v>
      </c>
      <c r="E68" s="186">
        <v>0</v>
      </c>
      <c r="F68" s="187">
        <f t="shared" ref="F68:F99" si="113">E68/$E$100</f>
        <v>0</v>
      </c>
      <c r="G68" s="188">
        <v>0</v>
      </c>
      <c r="H68" s="189">
        <f t="shared" ref="H68:H94" si="114">G68/$G$100</f>
        <v>0</v>
      </c>
      <c r="I68" s="189">
        <f t="shared" si="110"/>
        <v>0</v>
      </c>
      <c r="J68" s="190">
        <v>0</v>
      </c>
      <c r="K68" s="191" t="e">
        <f>J68/J100</f>
        <v>#DIV/0!</v>
      </c>
      <c r="L68" s="192"/>
      <c r="M68" s="193">
        <f>G60</f>
        <v>500</v>
      </c>
      <c r="N68" s="159"/>
      <c r="O68" s="164"/>
      <c r="P68" s="40"/>
      <c r="Q68" s="245" t="s">
        <v>180</v>
      </c>
      <c r="R68" s="246"/>
      <c r="S68" s="246"/>
      <c r="T68" s="197"/>
      <c r="U68" s="196"/>
      <c r="V68" s="197"/>
      <c r="W68" s="198"/>
      <c r="X68" s="199"/>
      <c r="Y68" s="196"/>
      <c r="Z68" s="197"/>
      <c r="AA68" s="196"/>
      <c r="AB68" s="197"/>
      <c r="AC68" s="198"/>
      <c r="AD68" s="36"/>
      <c r="AE68" s="36"/>
      <c r="AF68" s="36"/>
      <c r="AG68" s="36"/>
      <c r="AH68" s="36"/>
      <c r="AI68" s="36"/>
      <c r="AJ68" s="36"/>
      <c r="AK68" s="36"/>
      <c r="AL68" s="36"/>
      <c r="AM68" s="17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</row>
    <row r="69" spans="1:122" ht="12.75" hidden="1" x14ac:dyDescent="0.2">
      <c r="A69" s="182" t="s">
        <v>64</v>
      </c>
      <c r="B69" s="183" t="s">
        <v>171</v>
      </c>
      <c r="C69" s="184">
        <f t="shared" si="111"/>
        <v>0</v>
      </c>
      <c r="D69" s="185">
        <f t="shared" si="112"/>
        <v>0</v>
      </c>
      <c r="E69" s="186">
        <v>0</v>
      </c>
      <c r="F69" s="187">
        <f t="shared" si="113"/>
        <v>0</v>
      </c>
      <c r="G69" s="188">
        <v>0</v>
      </c>
      <c r="H69" s="189">
        <f t="shared" si="114"/>
        <v>0</v>
      </c>
      <c r="I69" s="189">
        <f t="shared" si="110"/>
        <v>0</v>
      </c>
      <c r="J69" s="190">
        <v>0</v>
      </c>
      <c r="K69" s="191" t="e">
        <f>J69/J101</f>
        <v>#DIV/0!</v>
      </c>
      <c r="L69" s="192"/>
      <c r="M69" s="193">
        <f>G61</f>
        <v>500</v>
      </c>
      <c r="N69" s="159"/>
      <c r="O69" s="164"/>
      <c r="P69" s="40"/>
      <c r="Q69" s="226"/>
      <c r="T69" s="197"/>
      <c r="U69" s="196"/>
      <c r="V69" s="197"/>
      <c r="W69" s="198"/>
      <c r="X69" s="199"/>
      <c r="Y69" s="196"/>
      <c r="Z69" s="197"/>
      <c r="AA69" s="196"/>
      <c r="AB69" s="197"/>
      <c r="AC69" s="198"/>
      <c r="AD69" s="36"/>
      <c r="AE69" s="36"/>
      <c r="AF69" s="36"/>
      <c r="AG69" s="36"/>
      <c r="AH69" s="36"/>
      <c r="AI69" s="36"/>
      <c r="AJ69" s="36"/>
      <c r="AK69" s="36"/>
      <c r="AL69" s="36"/>
      <c r="AM69" s="17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</row>
    <row r="70" spans="1:122" ht="25.5" hidden="1" x14ac:dyDescent="0.2">
      <c r="A70" s="182" t="s">
        <v>66</v>
      </c>
      <c r="B70" s="183" t="s">
        <v>118</v>
      </c>
      <c r="C70" s="184">
        <f t="shared" si="111"/>
        <v>0</v>
      </c>
      <c r="D70" s="185">
        <f t="shared" si="112"/>
        <v>0</v>
      </c>
      <c r="E70" s="186">
        <v>0</v>
      </c>
      <c r="F70" s="187">
        <f t="shared" si="113"/>
        <v>0</v>
      </c>
      <c r="G70" s="188">
        <v>0</v>
      </c>
      <c r="H70" s="189">
        <f t="shared" si="114"/>
        <v>0</v>
      </c>
      <c r="I70" s="189">
        <f t="shared" si="110"/>
        <v>0</v>
      </c>
      <c r="J70" s="190">
        <v>0</v>
      </c>
      <c r="K70" s="191" t="e">
        <f>J70/J100</f>
        <v>#DIV/0!</v>
      </c>
      <c r="L70" s="192"/>
      <c r="M70" s="193">
        <f>I60</f>
        <v>0</v>
      </c>
      <c r="N70" s="159"/>
      <c r="O70" s="164"/>
      <c r="P70" s="40"/>
      <c r="Q70" s="199"/>
      <c r="R70" s="197"/>
      <c r="S70" s="196"/>
      <c r="T70" s="197"/>
      <c r="U70" s="196"/>
      <c r="V70" s="197"/>
      <c r="W70" s="198"/>
      <c r="X70" s="199"/>
      <c r="Y70" s="196"/>
      <c r="Z70" s="197"/>
      <c r="AA70" s="196"/>
      <c r="AB70" s="197"/>
      <c r="AC70" s="198"/>
      <c r="AD70" s="36"/>
      <c r="AE70" s="36"/>
      <c r="AF70" s="36"/>
      <c r="AG70" s="36"/>
      <c r="AH70" s="36"/>
      <c r="AI70" s="36"/>
      <c r="AJ70" s="36"/>
      <c r="AK70" s="36"/>
      <c r="AL70" s="36"/>
      <c r="AM70" s="17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</row>
    <row r="71" spans="1:122" ht="24.75" customHeight="1" x14ac:dyDescent="0.2">
      <c r="A71" s="182" t="s">
        <v>69</v>
      </c>
      <c r="B71" s="183" t="s">
        <v>162</v>
      </c>
      <c r="C71" s="184">
        <f t="shared" si="111"/>
        <v>0</v>
      </c>
      <c r="D71" s="185">
        <f t="shared" si="112"/>
        <v>0</v>
      </c>
      <c r="E71" s="186">
        <v>0</v>
      </c>
      <c r="F71" s="187">
        <f t="shared" si="113"/>
        <v>0</v>
      </c>
      <c r="G71" s="188">
        <v>0</v>
      </c>
      <c r="H71" s="189">
        <f t="shared" si="114"/>
        <v>0</v>
      </c>
      <c r="I71" s="189">
        <f t="shared" si="110"/>
        <v>0</v>
      </c>
      <c r="J71" s="190">
        <v>0</v>
      </c>
      <c r="K71" s="191" t="e">
        <f>J71/J100</f>
        <v>#DIV/0!</v>
      </c>
      <c r="L71" s="192">
        <f>1240000999+($L$65*1000)</f>
        <v>1240000999</v>
      </c>
      <c r="M71" s="193">
        <f>J60</f>
        <v>797</v>
      </c>
      <c r="N71" s="159"/>
      <c r="O71" s="164"/>
      <c r="P71" s="40"/>
      <c r="Q71" s="237" t="s">
        <v>213</v>
      </c>
      <c r="R71" s="238"/>
      <c r="S71" s="238"/>
      <c r="T71" s="197"/>
      <c r="U71" s="196"/>
      <c r="V71" s="197"/>
      <c r="W71" s="198"/>
      <c r="X71" s="199"/>
      <c r="Y71" s="196"/>
      <c r="Z71" s="197"/>
      <c r="AA71" s="196"/>
      <c r="AB71" s="197"/>
      <c r="AC71" s="198"/>
      <c r="AD71" s="36"/>
      <c r="AE71" s="36"/>
      <c r="AF71" s="36"/>
      <c r="AG71" s="36"/>
      <c r="AH71" s="36"/>
      <c r="AI71" s="36"/>
      <c r="AJ71" s="36"/>
      <c r="AK71" s="36"/>
      <c r="AL71" s="36"/>
      <c r="AM71" s="17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</row>
    <row r="72" spans="1:122" ht="25.5" hidden="1" x14ac:dyDescent="0.2">
      <c r="A72" s="182" t="s">
        <v>70</v>
      </c>
      <c r="B72" s="183" t="s">
        <v>57</v>
      </c>
      <c r="C72" s="184">
        <f t="shared" si="111"/>
        <v>0</v>
      </c>
      <c r="D72" s="185">
        <f t="shared" si="112"/>
        <v>0</v>
      </c>
      <c r="E72" s="186">
        <v>0</v>
      </c>
      <c r="F72" s="187">
        <f t="shared" si="113"/>
        <v>0</v>
      </c>
      <c r="G72" s="188">
        <v>0</v>
      </c>
      <c r="H72" s="189">
        <f t="shared" si="114"/>
        <v>0</v>
      </c>
      <c r="I72" s="189">
        <f t="shared" si="110"/>
        <v>0</v>
      </c>
      <c r="J72" s="190">
        <v>0</v>
      </c>
      <c r="K72" s="191" t="e">
        <f>J72/J100</f>
        <v>#DIV/0!</v>
      </c>
      <c r="L72" s="192"/>
      <c r="M72" s="193">
        <f>K60</f>
        <v>0</v>
      </c>
      <c r="N72" s="159"/>
      <c r="O72" s="164"/>
      <c r="P72" s="40"/>
      <c r="Q72" s="199"/>
      <c r="R72" s="197"/>
      <c r="S72" s="196"/>
      <c r="T72" s="197"/>
      <c r="U72" s="196"/>
      <c r="V72" s="197"/>
      <c r="W72" s="198"/>
      <c r="X72" s="199"/>
      <c r="Y72" s="196"/>
      <c r="Z72" s="197"/>
      <c r="AA72" s="196"/>
      <c r="AB72" s="197"/>
      <c r="AC72" s="198"/>
      <c r="AD72" s="36"/>
      <c r="AE72" s="36"/>
      <c r="AF72" s="36"/>
      <c r="AG72" s="36"/>
      <c r="AH72" s="36"/>
      <c r="AI72" s="36"/>
      <c r="AJ72" s="36"/>
      <c r="AK72" s="36"/>
      <c r="AL72" s="36"/>
      <c r="AM72" s="17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</row>
    <row r="73" spans="1:122" ht="12.75" hidden="1" x14ac:dyDescent="0.2">
      <c r="A73" s="182" t="s">
        <v>74</v>
      </c>
      <c r="B73" s="183" t="s">
        <v>7</v>
      </c>
      <c r="C73" s="184">
        <f t="shared" si="111"/>
        <v>0</v>
      </c>
      <c r="D73" s="185">
        <f t="shared" si="112"/>
        <v>0</v>
      </c>
      <c r="E73" s="186">
        <v>0</v>
      </c>
      <c r="F73" s="187">
        <f t="shared" si="113"/>
        <v>0</v>
      </c>
      <c r="G73" s="188">
        <v>0</v>
      </c>
      <c r="H73" s="189">
        <f t="shared" si="114"/>
        <v>0</v>
      </c>
      <c r="I73" s="189">
        <f t="shared" si="110"/>
        <v>0</v>
      </c>
      <c r="J73" s="190">
        <v>0</v>
      </c>
      <c r="K73" s="191" t="e">
        <f>J73/J100</f>
        <v>#DIV/0!</v>
      </c>
      <c r="L73" s="192"/>
      <c r="M73" s="193">
        <f>L60</f>
        <v>0</v>
      </c>
      <c r="N73" s="159"/>
      <c r="O73" s="164"/>
      <c r="P73" s="40"/>
      <c r="Q73" s="199"/>
      <c r="R73" s="197"/>
      <c r="S73" s="196"/>
      <c r="T73" s="197"/>
      <c r="U73" s="196"/>
      <c r="V73" s="197"/>
      <c r="W73" s="198"/>
      <c r="X73" s="199"/>
      <c r="Y73" s="196"/>
      <c r="Z73" s="197"/>
      <c r="AA73" s="196"/>
      <c r="AB73" s="197"/>
      <c r="AC73" s="198"/>
      <c r="AD73" s="36"/>
      <c r="AE73" s="36"/>
      <c r="AF73" s="36"/>
      <c r="AG73" s="36"/>
      <c r="AH73" s="36"/>
      <c r="AI73" s="36"/>
      <c r="AJ73" s="36"/>
      <c r="AK73" s="36"/>
      <c r="AL73" s="36"/>
      <c r="AM73" s="17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</row>
    <row r="74" spans="1:122" ht="12.75" x14ac:dyDescent="0.2">
      <c r="A74" s="182" t="s">
        <v>61</v>
      </c>
      <c r="B74" s="183" t="s">
        <v>163</v>
      </c>
      <c r="C74" s="184">
        <f t="shared" si="111"/>
        <v>0</v>
      </c>
      <c r="D74" s="185">
        <f t="shared" si="112"/>
        <v>0</v>
      </c>
      <c r="E74" s="186">
        <v>0</v>
      </c>
      <c r="F74" s="187">
        <f t="shared" si="113"/>
        <v>0</v>
      </c>
      <c r="G74" s="188">
        <v>0</v>
      </c>
      <c r="H74" s="189">
        <f t="shared" si="114"/>
        <v>0</v>
      </c>
      <c r="I74" s="189">
        <f t="shared" si="110"/>
        <v>0</v>
      </c>
      <c r="J74" s="190">
        <v>0</v>
      </c>
      <c r="K74" s="191" t="e">
        <f>J74/J100</f>
        <v>#DIV/0!</v>
      </c>
      <c r="L74" s="192">
        <f>1240000999+($L$65*1000)</f>
        <v>1240000999</v>
      </c>
      <c r="M74" s="193">
        <f>M60</f>
        <v>0</v>
      </c>
      <c r="N74" s="159"/>
      <c r="O74" s="164"/>
      <c r="P74" s="40"/>
      <c r="Q74" s="237" t="s">
        <v>218</v>
      </c>
      <c r="R74" s="238"/>
      <c r="S74" s="238"/>
      <c r="T74" s="238"/>
      <c r="U74" s="196"/>
      <c r="V74" s="197"/>
      <c r="W74" s="198"/>
      <c r="X74" s="199"/>
      <c r="Y74" s="196"/>
      <c r="Z74" s="197"/>
      <c r="AA74" s="196"/>
      <c r="AB74" s="197"/>
      <c r="AC74" s="198"/>
      <c r="AD74" s="36"/>
      <c r="AE74" s="36"/>
      <c r="AF74" s="36"/>
      <c r="AG74" s="36"/>
      <c r="AH74" s="36"/>
      <c r="AI74" s="36"/>
      <c r="AJ74" s="36"/>
      <c r="AK74" s="36"/>
      <c r="AL74" s="36"/>
      <c r="AM74" s="17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</row>
    <row r="75" spans="1:122" ht="12.75" x14ac:dyDescent="0.2">
      <c r="A75" s="182" t="s">
        <v>61</v>
      </c>
      <c r="B75" s="183" t="s">
        <v>119</v>
      </c>
      <c r="C75" s="184">
        <f t="shared" si="111"/>
        <v>461</v>
      </c>
      <c r="D75" s="185">
        <f t="shared" si="112"/>
        <v>0.1852</v>
      </c>
      <c r="E75" s="186">
        <v>1</v>
      </c>
      <c r="F75" s="187">
        <f t="shared" si="113"/>
        <v>0.1852</v>
      </c>
      <c r="G75" s="188">
        <v>1</v>
      </c>
      <c r="H75" s="189">
        <f t="shared" si="114"/>
        <v>0.1852</v>
      </c>
      <c r="I75" s="189">
        <f t="shared" si="110"/>
        <v>0.1852</v>
      </c>
      <c r="J75" s="190">
        <v>0</v>
      </c>
      <c r="K75" s="191" t="e">
        <f>J75/J100</f>
        <v>#DIV/0!</v>
      </c>
      <c r="L75" s="192">
        <f>1240000999+($L$65*1000)</f>
        <v>1240000999</v>
      </c>
      <c r="M75" s="193">
        <f>N60</f>
        <v>18116.66</v>
      </c>
      <c r="N75" s="159"/>
      <c r="O75" s="164"/>
      <c r="P75" s="40"/>
      <c r="Q75" s="237" t="s">
        <v>220</v>
      </c>
      <c r="R75" s="238"/>
      <c r="S75" s="238"/>
      <c r="T75" s="238"/>
      <c r="U75" s="196"/>
      <c r="V75" s="197"/>
      <c r="W75" s="198"/>
      <c r="X75" s="199"/>
      <c r="Y75" s="196"/>
      <c r="Z75" s="197"/>
      <c r="AA75" s="196"/>
      <c r="AB75" s="197"/>
      <c r="AC75" s="198"/>
      <c r="AD75" s="36"/>
      <c r="AE75" s="36"/>
      <c r="AF75" s="36"/>
      <c r="AG75" s="36"/>
      <c r="AH75" s="36"/>
      <c r="AI75" s="36"/>
      <c r="AJ75" s="36"/>
      <c r="AK75" s="36"/>
      <c r="AL75" s="36"/>
      <c r="AM75" s="17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</row>
    <row r="76" spans="1:122" ht="25.5" customHeight="1" x14ac:dyDescent="0.2">
      <c r="A76" s="182" t="s">
        <v>126</v>
      </c>
      <c r="B76" s="183" t="s">
        <v>164</v>
      </c>
      <c r="C76" s="184">
        <f t="shared" si="111"/>
        <v>553</v>
      </c>
      <c r="D76" s="185">
        <f>C76/$C$100</f>
        <v>0.22220000000000001</v>
      </c>
      <c r="E76" s="186">
        <v>1.2</v>
      </c>
      <c r="F76" s="187">
        <f t="shared" si="113"/>
        <v>0.22220000000000001</v>
      </c>
      <c r="G76" s="188">
        <v>1.2</v>
      </c>
      <c r="H76" s="189">
        <f t="shared" si="114"/>
        <v>0.22220000000000001</v>
      </c>
      <c r="I76" s="189">
        <f t="shared" si="110"/>
        <v>0.22220000000000001</v>
      </c>
      <c r="J76" s="190">
        <v>0</v>
      </c>
      <c r="K76" s="191" t="e">
        <f>J76/J100</f>
        <v>#DIV/0!</v>
      </c>
      <c r="L76" s="192">
        <f>1240000999+($L$65*1000)</f>
        <v>1240000999</v>
      </c>
      <c r="M76" s="193">
        <f>O60</f>
        <v>21736.07</v>
      </c>
      <c r="N76" s="159"/>
      <c r="O76" s="164"/>
      <c r="P76" s="40"/>
      <c r="Q76" s="237" t="s">
        <v>232</v>
      </c>
      <c r="R76" s="238"/>
      <c r="S76" s="238"/>
      <c r="T76" s="238"/>
      <c r="U76" s="196"/>
      <c r="V76" s="197"/>
      <c r="W76" s="198"/>
      <c r="X76" s="199"/>
      <c r="Y76" s="196"/>
      <c r="Z76" s="197"/>
      <c r="AA76" s="196"/>
      <c r="AB76" s="197"/>
      <c r="AC76" s="198"/>
      <c r="AD76" s="36"/>
      <c r="AE76" s="36"/>
      <c r="AF76" s="36"/>
      <c r="AG76" s="36"/>
      <c r="AH76" s="36"/>
      <c r="AI76" s="36"/>
      <c r="AJ76" s="36"/>
      <c r="AK76" s="36"/>
      <c r="AL76" s="36"/>
      <c r="AM76" s="17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</row>
    <row r="77" spans="1:122" ht="25.5" hidden="1" x14ac:dyDescent="0.2">
      <c r="A77" s="182" t="s">
        <v>76</v>
      </c>
      <c r="B77" s="183" t="s">
        <v>79</v>
      </c>
      <c r="C77" s="184">
        <f t="shared" si="111"/>
        <v>0</v>
      </c>
      <c r="D77" s="185">
        <f t="shared" si="112"/>
        <v>0</v>
      </c>
      <c r="E77" s="186">
        <v>0</v>
      </c>
      <c r="F77" s="187">
        <f t="shared" si="113"/>
        <v>0</v>
      </c>
      <c r="G77" s="188">
        <v>0</v>
      </c>
      <c r="H77" s="189">
        <f t="shared" si="114"/>
        <v>0</v>
      </c>
      <c r="I77" s="189">
        <f t="shared" si="110"/>
        <v>0</v>
      </c>
      <c r="J77" s="190">
        <v>0</v>
      </c>
      <c r="K77" s="191" t="e">
        <f>J77/J100</f>
        <v>#DIV/0!</v>
      </c>
      <c r="L77" s="192"/>
      <c r="M77" s="193">
        <f>P60</f>
        <v>0</v>
      </c>
      <c r="N77" s="159"/>
      <c r="O77" s="164"/>
      <c r="P77" s="40"/>
      <c r="Q77" s="199"/>
      <c r="R77" s="197"/>
      <c r="S77" s="196"/>
      <c r="T77" s="197"/>
      <c r="U77" s="196"/>
      <c r="V77" s="197"/>
      <c r="W77" s="198"/>
      <c r="X77" s="199"/>
      <c r="Y77" s="196"/>
      <c r="Z77" s="197"/>
      <c r="AA77" s="196"/>
      <c r="AB77" s="197"/>
      <c r="AC77" s="198"/>
      <c r="AD77" s="36"/>
      <c r="AE77" s="36"/>
      <c r="AF77" s="36"/>
      <c r="AG77" s="36"/>
      <c r="AH77" s="36"/>
      <c r="AI77" s="36"/>
      <c r="AJ77" s="36"/>
      <c r="AK77" s="36"/>
      <c r="AL77" s="36"/>
      <c r="AM77" s="17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</row>
    <row r="78" spans="1:122" ht="25.5" customHeight="1" x14ac:dyDescent="0.2">
      <c r="A78" s="182" t="s">
        <v>68</v>
      </c>
      <c r="B78" s="183" t="s">
        <v>172</v>
      </c>
      <c r="C78" s="184">
        <f t="shared" si="111"/>
        <v>0</v>
      </c>
      <c r="D78" s="185">
        <f t="shared" si="112"/>
        <v>0</v>
      </c>
      <c r="E78" s="186">
        <v>0</v>
      </c>
      <c r="F78" s="187">
        <f t="shared" si="113"/>
        <v>0</v>
      </c>
      <c r="G78" s="188">
        <v>0</v>
      </c>
      <c r="H78" s="189">
        <f t="shared" si="114"/>
        <v>0</v>
      </c>
      <c r="I78" s="189">
        <f t="shared" si="110"/>
        <v>0</v>
      </c>
      <c r="J78" s="190">
        <v>0</v>
      </c>
      <c r="K78" s="191" t="e">
        <f>J78/J100</f>
        <v>#DIV/0!</v>
      </c>
      <c r="L78" s="192"/>
      <c r="M78" s="193">
        <f>Q60</f>
        <v>333</v>
      </c>
      <c r="N78" s="200"/>
      <c r="O78" s="201"/>
      <c r="P78" s="202"/>
      <c r="Q78" s="237" t="s">
        <v>234</v>
      </c>
      <c r="R78" s="238"/>
      <c r="S78" s="238"/>
      <c r="T78" s="238"/>
      <c r="U78" s="238"/>
      <c r="V78" s="197"/>
      <c r="W78" s="198"/>
      <c r="X78" s="199"/>
      <c r="Y78" s="196"/>
      <c r="Z78" s="197"/>
      <c r="AA78" s="196"/>
      <c r="AB78" s="197"/>
      <c r="AC78" s="198"/>
      <c r="AD78" s="36"/>
      <c r="AE78" s="36"/>
      <c r="AF78" s="36"/>
      <c r="AG78" s="36"/>
      <c r="AH78" s="36"/>
      <c r="AI78" s="36"/>
      <c r="AJ78" s="36"/>
      <c r="AK78" s="36"/>
      <c r="AL78" s="36"/>
      <c r="AM78" s="17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</row>
    <row r="79" spans="1:122" ht="25.5" hidden="1" x14ac:dyDescent="0.2">
      <c r="A79" s="182" t="s">
        <v>68</v>
      </c>
      <c r="B79" s="183" t="s">
        <v>173</v>
      </c>
      <c r="C79" s="184">
        <f t="shared" si="111"/>
        <v>0</v>
      </c>
      <c r="D79" s="185">
        <f t="shared" si="112"/>
        <v>0</v>
      </c>
      <c r="E79" s="186">
        <v>0</v>
      </c>
      <c r="F79" s="187">
        <f t="shared" si="113"/>
        <v>0</v>
      </c>
      <c r="G79" s="188">
        <v>0</v>
      </c>
      <c r="H79" s="189">
        <f t="shared" si="114"/>
        <v>0</v>
      </c>
      <c r="I79" s="189">
        <f t="shared" si="110"/>
        <v>0</v>
      </c>
      <c r="J79" s="190">
        <v>0</v>
      </c>
      <c r="K79" s="191" t="e">
        <f>J79/J101</f>
        <v>#DIV/0!</v>
      </c>
      <c r="L79" s="192"/>
      <c r="M79" s="193">
        <f>Q61</f>
        <v>333</v>
      </c>
      <c r="N79" s="200"/>
      <c r="O79" s="201"/>
      <c r="P79" s="202"/>
      <c r="Q79" s="199"/>
      <c r="R79" s="197"/>
      <c r="S79" s="196"/>
      <c r="T79" s="197"/>
      <c r="U79" s="196"/>
      <c r="V79" s="197"/>
      <c r="W79" s="198"/>
      <c r="X79" s="199"/>
      <c r="Y79" s="196"/>
      <c r="Z79" s="197"/>
      <c r="AA79" s="196"/>
      <c r="AB79" s="197"/>
      <c r="AC79" s="198"/>
      <c r="AD79" s="36"/>
      <c r="AE79" s="36"/>
      <c r="AF79" s="36"/>
      <c r="AG79" s="36"/>
      <c r="AH79" s="36"/>
      <c r="AI79" s="36"/>
      <c r="AJ79" s="36"/>
      <c r="AK79" s="36"/>
      <c r="AL79" s="36"/>
      <c r="AM79" s="17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</row>
    <row r="80" spans="1:122" ht="25.5" x14ac:dyDescent="0.2">
      <c r="A80" s="182" t="s">
        <v>67</v>
      </c>
      <c r="B80" s="183" t="s">
        <v>165</v>
      </c>
      <c r="C80" s="184">
        <f t="shared" si="111"/>
        <v>0</v>
      </c>
      <c r="D80" s="185">
        <f t="shared" si="112"/>
        <v>0</v>
      </c>
      <c r="E80" s="186">
        <v>0</v>
      </c>
      <c r="F80" s="187">
        <f t="shared" si="113"/>
        <v>0</v>
      </c>
      <c r="G80" s="188">
        <v>0</v>
      </c>
      <c r="H80" s="189">
        <f t="shared" si="114"/>
        <v>0</v>
      </c>
      <c r="I80" s="189">
        <f t="shared" si="110"/>
        <v>0</v>
      </c>
      <c r="J80" s="190">
        <v>0</v>
      </c>
      <c r="K80" s="191" t="e">
        <f>J80/J100</f>
        <v>#DIV/0!</v>
      </c>
      <c r="L80" s="192">
        <f>1240000999+($L$65*1000)</f>
        <v>1240000999</v>
      </c>
      <c r="M80" s="193">
        <f>S60</f>
        <v>8559.3700000000008</v>
      </c>
      <c r="P80" s="203"/>
      <c r="Q80" s="237" t="s">
        <v>239</v>
      </c>
      <c r="R80" s="238"/>
      <c r="S80" s="238"/>
      <c r="T80" s="197"/>
      <c r="U80" s="196"/>
      <c r="V80" s="197"/>
      <c r="W80" s="198"/>
      <c r="X80" s="199"/>
      <c r="Y80" s="196"/>
      <c r="Z80" s="197"/>
      <c r="AA80" s="196"/>
      <c r="AB80" s="197"/>
      <c r="AC80" s="198"/>
      <c r="AD80" s="36"/>
      <c r="AE80" s="36"/>
      <c r="AF80" s="36"/>
      <c r="AG80" s="36"/>
      <c r="AH80" s="36"/>
      <c r="AI80" s="36"/>
      <c r="AJ80" s="36"/>
      <c r="AK80" s="36"/>
      <c r="AL80" s="36"/>
      <c r="AM80" s="17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</row>
    <row r="81" spans="1:108" ht="13.5" thickBot="1" x14ac:dyDescent="0.25">
      <c r="A81" s="182" t="s">
        <v>71</v>
      </c>
      <c r="B81" s="183" t="s">
        <v>58</v>
      </c>
      <c r="C81" s="184">
        <f t="shared" si="111"/>
        <v>46</v>
      </c>
      <c r="D81" s="185">
        <f t="shared" si="112"/>
        <v>1.8499999999999999E-2</v>
      </c>
      <c r="E81" s="186">
        <v>0.1</v>
      </c>
      <c r="F81" s="187">
        <f t="shared" si="113"/>
        <v>1.8499999999999999E-2</v>
      </c>
      <c r="G81" s="188">
        <v>0.1</v>
      </c>
      <c r="H81" s="189">
        <f t="shared" si="114"/>
        <v>1.8499999999999999E-2</v>
      </c>
      <c r="I81" s="189">
        <f t="shared" si="110"/>
        <v>1.8499999999999999E-2</v>
      </c>
      <c r="J81" s="190">
        <v>0</v>
      </c>
      <c r="K81" s="191" t="e">
        <f>J81/J100</f>
        <v>#DIV/0!</v>
      </c>
      <c r="L81" s="204">
        <f>1240000999+($L$65*1000)</f>
        <v>1240000999</v>
      </c>
      <c r="M81" s="205">
        <f>T60</f>
        <v>8058.74</v>
      </c>
      <c r="P81" s="203"/>
      <c r="Q81" s="237" t="s">
        <v>245</v>
      </c>
      <c r="R81" s="238"/>
      <c r="S81" s="238"/>
      <c r="T81" s="197"/>
      <c r="U81" s="196"/>
      <c r="V81" s="197"/>
      <c r="W81" s="198"/>
      <c r="X81" s="199"/>
      <c r="Y81" s="196"/>
      <c r="Z81" s="197"/>
      <c r="AA81" s="196"/>
      <c r="AB81" s="197"/>
      <c r="AC81" s="198"/>
      <c r="AD81" s="36"/>
      <c r="AE81" s="36"/>
      <c r="AF81" s="36"/>
      <c r="AG81" s="36"/>
      <c r="AH81" s="36"/>
      <c r="AI81" s="36"/>
      <c r="AJ81" s="36"/>
      <c r="AK81" s="36"/>
      <c r="AL81" s="36"/>
      <c r="AM81" s="17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</row>
    <row r="82" spans="1:108" ht="26.25" thickBot="1" x14ac:dyDescent="0.25">
      <c r="A82" s="182" t="s">
        <v>72</v>
      </c>
      <c r="B82" s="183" t="s">
        <v>1</v>
      </c>
      <c r="C82" s="184">
        <f t="shared" si="111"/>
        <v>0</v>
      </c>
      <c r="D82" s="185">
        <f t="shared" si="112"/>
        <v>0</v>
      </c>
      <c r="E82" s="186">
        <v>0</v>
      </c>
      <c r="F82" s="187">
        <f t="shared" si="113"/>
        <v>0</v>
      </c>
      <c r="G82" s="188">
        <v>0</v>
      </c>
      <c r="H82" s="189">
        <f t="shared" si="114"/>
        <v>0</v>
      </c>
      <c r="I82" s="189">
        <f t="shared" si="110"/>
        <v>0</v>
      </c>
      <c r="J82" s="190">
        <v>0</v>
      </c>
      <c r="K82" s="191" t="e">
        <f>J82/J100</f>
        <v>#DIV/0!</v>
      </c>
      <c r="L82" s="206">
        <f>1240000999+($L$65*1000)</f>
        <v>1240000999</v>
      </c>
      <c r="M82" s="207">
        <f>U60</f>
        <v>2458.46</v>
      </c>
      <c r="P82" s="40"/>
      <c r="Q82" s="237" t="s">
        <v>248</v>
      </c>
      <c r="R82" s="238"/>
      <c r="S82" s="238"/>
      <c r="T82" s="238"/>
      <c r="U82" s="196"/>
      <c r="V82" s="197"/>
      <c r="W82" s="198"/>
      <c r="X82" s="199"/>
      <c r="Y82" s="196"/>
      <c r="Z82" s="197"/>
      <c r="AA82" s="196"/>
      <c r="AB82" s="197"/>
      <c r="AC82" s="198"/>
      <c r="AD82" s="36"/>
      <c r="AE82" s="36"/>
      <c r="AF82" s="36"/>
      <c r="AG82" s="36"/>
      <c r="AH82" s="36"/>
      <c r="AI82" s="36"/>
      <c r="AJ82" s="36"/>
      <c r="AK82" s="36"/>
      <c r="AL82" s="36"/>
      <c r="AM82" s="17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</row>
    <row r="83" spans="1:108" ht="26.25" thickBot="1" x14ac:dyDescent="0.25">
      <c r="A83" s="182" t="s">
        <v>65</v>
      </c>
      <c r="B83" s="183" t="s">
        <v>80</v>
      </c>
      <c r="C83" s="184">
        <f t="shared" si="111"/>
        <v>461</v>
      </c>
      <c r="D83" s="185">
        <f t="shared" si="112"/>
        <v>0.1852</v>
      </c>
      <c r="E83" s="186">
        <v>1</v>
      </c>
      <c r="F83" s="187">
        <f t="shared" si="113"/>
        <v>0.1852</v>
      </c>
      <c r="G83" s="188">
        <v>1</v>
      </c>
      <c r="H83" s="189">
        <f t="shared" si="114"/>
        <v>0.1852</v>
      </c>
      <c r="I83" s="189">
        <f t="shared" si="110"/>
        <v>0.1852</v>
      </c>
      <c r="J83" s="190">
        <v>0</v>
      </c>
      <c r="K83" s="191" t="e">
        <f>J83/J100</f>
        <v>#DIV/0!</v>
      </c>
      <c r="L83" s="206">
        <v>1266201000</v>
      </c>
      <c r="M83" s="207">
        <f>V60</f>
        <v>18116.66</v>
      </c>
      <c r="Q83" s="237" t="s">
        <v>252</v>
      </c>
      <c r="R83" s="238"/>
      <c r="S83" s="238"/>
      <c r="T83" s="197"/>
      <c r="U83" s="196"/>
      <c r="V83" s="197"/>
      <c r="W83" s="198"/>
      <c r="X83" s="199"/>
      <c r="Y83" s="196"/>
      <c r="Z83" s="197"/>
      <c r="AA83" s="196"/>
      <c r="AB83" s="197"/>
      <c r="AC83" s="198"/>
      <c r="AD83" s="36"/>
      <c r="AE83" s="36"/>
      <c r="AF83" s="36"/>
      <c r="AG83" s="36"/>
      <c r="AH83" s="36"/>
      <c r="AI83" s="36"/>
      <c r="AJ83" s="36"/>
      <c r="AK83" s="36"/>
      <c r="AL83" s="36"/>
      <c r="AM83" s="17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</row>
    <row r="84" spans="1:108" ht="12.75" hidden="1" x14ac:dyDescent="0.2">
      <c r="A84" s="182" t="s">
        <v>75</v>
      </c>
      <c r="B84" s="183" t="s">
        <v>8</v>
      </c>
      <c r="C84" s="184">
        <f t="shared" si="111"/>
        <v>0</v>
      </c>
      <c r="D84" s="185">
        <f t="shared" si="112"/>
        <v>0</v>
      </c>
      <c r="E84" s="186">
        <v>0</v>
      </c>
      <c r="F84" s="187">
        <f t="shared" si="113"/>
        <v>0</v>
      </c>
      <c r="G84" s="188">
        <v>0</v>
      </c>
      <c r="H84" s="189">
        <f t="shared" si="114"/>
        <v>0</v>
      </c>
      <c r="I84" s="189">
        <f t="shared" si="110"/>
        <v>0</v>
      </c>
      <c r="J84" s="190">
        <v>0</v>
      </c>
      <c r="K84" s="191" t="e">
        <f>J84/J100</f>
        <v>#DIV/0!</v>
      </c>
      <c r="L84" s="208"/>
      <c r="M84" s="209">
        <f>W60</f>
        <v>0</v>
      </c>
      <c r="Q84" s="199"/>
      <c r="R84" s="197"/>
      <c r="S84" s="196"/>
      <c r="T84" s="197"/>
      <c r="U84" s="196"/>
      <c r="V84" s="197"/>
      <c r="W84" s="198"/>
      <c r="X84" s="199"/>
      <c r="Y84" s="196"/>
      <c r="Z84" s="197"/>
      <c r="AA84" s="196"/>
      <c r="AB84" s="197"/>
      <c r="AC84" s="198"/>
      <c r="AD84" s="36"/>
      <c r="AE84" s="36"/>
      <c r="AF84" s="36"/>
      <c r="AG84" s="36"/>
      <c r="AH84" s="36"/>
      <c r="AI84" s="36"/>
      <c r="AJ84" s="36"/>
      <c r="AK84" s="36"/>
      <c r="AL84" s="36"/>
      <c r="AM84" s="17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</row>
    <row r="85" spans="1:108" ht="25.5" x14ac:dyDescent="0.2">
      <c r="A85" s="182" t="s">
        <v>62</v>
      </c>
      <c r="B85" s="183" t="s">
        <v>59</v>
      </c>
      <c r="C85" s="184">
        <f>$C$65*F85</f>
        <v>46</v>
      </c>
      <c r="D85" s="185">
        <f>C85/$C$100</f>
        <v>1.8499999999999999E-2</v>
      </c>
      <c r="E85" s="186">
        <v>0.1</v>
      </c>
      <c r="F85" s="187">
        <f t="shared" si="113"/>
        <v>1.8499999999999999E-2</v>
      </c>
      <c r="G85" s="188">
        <v>0.1</v>
      </c>
      <c r="H85" s="189">
        <f t="shared" si="114"/>
        <v>1.8499999999999999E-2</v>
      </c>
      <c r="I85" s="189">
        <f t="shared" si="110"/>
        <v>1.8499999999999999E-2</v>
      </c>
      <c r="J85" s="190">
        <v>0</v>
      </c>
      <c r="K85" s="191" t="e">
        <f>J85/J100</f>
        <v>#DIV/0!</v>
      </c>
      <c r="L85" s="192">
        <f>1240000999+($L$65*1000)</f>
        <v>1240000999</v>
      </c>
      <c r="M85" s="193">
        <f>X60</f>
        <v>1809.71</v>
      </c>
      <c r="Q85" s="199"/>
      <c r="R85" s="197"/>
      <c r="S85" s="196"/>
      <c r="T85" s="197"/>
      <c r="U85" s="196"/>
      <c r="V85" s="197"/>
      <c r="W85" s="198"/>
      <c r="X85" s="199"/>
      <c r="Y85" s="196"/>
      <c r="Z85" s="197"/>
      <c r="AA85" s="196"/>
      <c r="AB85" s="197"/>
      <c r="AC85" s="198"/>
      <c r="AD85" s="36"/>
      <c r="AE85" s="36"/>
      <c r="AF85" s="36"/>
      <c r="AG85" s="36"/>
      <c r="AH85" s="36"/>
      <c r="AI85" s="36"/>
      <c r="AJ85" s="36"/>
      <c r="AK85" s="36"/>
      <c r="AL85" s="36"/>
      <c r="AM85" s="17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</row>
    <row r="86" spans="1:108" ht="13.5" hidden="1" thickBot="1" x14ac:dyDescent="0.25">
      <c r="A86" s="182" t="s">
        <v>60</v>
      </c>
      <c r="B86" s="183" t="s">
        <v>12</v>
      </c>
      <c r="C86" s="184">
        <f t="shared" si="111"/>
        <v>0</v>
      </c>
      <c r="D86" s="185">
        <f t="shared" si="112"/>
        <v>0</v>
      </c>
      <c r="E86" s="186">
        <v>0</v>
      </c>
      <c r="F86" s="187">
        <f t="shared" si="113"/>
        <v>0</v>
      </c>
      <c r="G86" s="188">
        <v>0</v>
      </c>
      <c r="H86" s="189">
        <f t="shared" si="114"/>
        <v>0</v>
      </c>
      <c r="I86" s="189">
        <f t="shared" si="110"/>
        <v>0</v>
      </c>
      <c r="J86" s="190">
        <v>0</v>
      </c>
      <c r="K86" s="191" t="e">
        <f>J86/J100</f>
        <v>#DIV/0!</v>
      </c>
      <c r="L86" s="204">
        <f>1240000999+($L$65*1000)</f>
        <v>1240000999</v>
      </c>
      <c r="M86" s="205">
        <f>Y60</f>
        <v>0</v>
      </c>
      <c r="Q86" s="199"/>
      <c r="R86" s="197"/>
      <c r="S86" s="196"/>
      <c r="T86" s="197"/>
      <c r="U86" s="196"/>
      <c r="V86" s="197"/>
      <c r="W86" s="198"/>
      <c r="X86" s="199"/>
      <c r="Y86" s="196"/>
      <c r="Z86" s="197"/>
      <c r="AA86" s="196"/>
      <c r="AB86" s="197"/>
      <c r="AC86" s="198"/>
      <c r="AD86" s="36"/>
      <c r="AE86" s="36"/>
      <c r="AF86" s="36"/>
      <c r="AG86" s="36"/>
      <c r="AH86" s="36"/>
      <c r="AI86" s="36"/>
      <c r="AJ86" s="36"/>
      <c r="AK86" s="36"/>
      <c r="AL86" s="36"/>
      <c r="AM86" s="17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</row>
    <row r="87" spans="1:108" ht="13.5" hidden="1" thickBot="1" x14ac:dyDescent="0.25">
      <c r="A87" s="182" t="s">
        <v>73</v>
      </c>
      <c r="B87" s="183" t="s">
        <v>78</v>
      </c>
      <c r="C87" s="184">
        <f t="shared" si="111"/>
        <v>0</v>
      </c>
      <c r="D87" s="185">
        <f t="shared" si="112"/>
        <v>0</v>
      </c>
      <c r="E87" s="186">
        <v>0</v>
      </c>
      <c r="F87" s="187">
        <f t="shared" si="113"/>
        <v>0</v>
      </c>
      <c r="G87" s="188">
        <v>0</v>
      </c>
      <c r="H87" s="189">
        <f t="shared" si="114"/>
        <v>0</v>
      </c>
      <c r="I87" s="189">
        <f t="shared" si="110"/>
        <v>0</v>
      </c>
      <c r="J87" s="190">
        <v>0</v>
      </c>
      <c r="K87" s="191" t="e">
        <f t="shared" ref="K87:K98" si="115">J87/$J$100</f>
        <v>#DIV/0!</v>
      </c>
      <c r="L87" s="210" t="s">
        <v>135</v>
      </c>
      <c r="M87" s="207">
        <f>Z60</f>
        <v>0</v>
      </c>
      <c r="P87" s="40"/>
      <c r="Q87" s="199"/>
      <c r="R87" s="197"/>
      <c r="S87" s="196"/>
      <c r="T87" s="197"/>
      <c r="U87" s="196"/>
      <c r="V87" s="197"/>
      <c r="W87" s="198"/>
      <c r="X87" s="199"/>
      <c r="Y87" s="196"/>
      <c r="Z87" s="197"/>
      <c r="AA87" s="196"/>
      <c r="AB87" s="197"/>
      <c r="AC87" s="198"/>
      <c r="AD87" s="36"/>
      <c r="AE87" s="36"/>
      <c r="AF87" s="36"/>
      <c r="AG87" s="36"/>
      <c r="AH87" s="36"/>
      <c r="AI87" s="36"/>
      <c r="AJ87" s="36"/>
      <c r="AK87" s="36"/>
      <c r="AL87" s="36"/>
      <c r="AM87" s="17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</row>
    <row r="88" spans="1:108" ht="12.75" hidden="1" x14ac:dyDescent="0.2">
      <c r="A88" s="182" t="s">
        <v>120</v>
      </c>
      <c r="B88" s="183" t="s">
        <v>121</v>
      </c>
      <c r="C88" s="184">
        <f t="shared" si="111"/>
        <v>0</v>
      </c>
      <c r="D88" s="185">
        <f t="shared" si="112"/>
        <v>0</v>
      </c>
      <c r="E88" s="186">
        <v>0</v>
      </c>
      <c r="F88" s="187">
        <f t="shared" si="113"/>
        <v>0</v>
      </c>
      <c r="G88" s="188">
        <v>0</v>
      </c>
      <c r="H88" s="189">
        <f t="shared" si="114"/>
        <v>0</v>
      </c>
      <c r="I88" s="189">
        <f t="shared" si="110"/>
        <v>0</v>
      </c>
      <c r="J88" s="190">
        <v>0</v>
      </c>
      <c r="K88" s="191" t="e">
        <f t="shared" si="115"/>
        <v>#DIV/0!</v>
      </c>
      <c r="L88" s="208"/>
      <c r="M88" s="209">
        <f>AA60</f>
        <v>0</v>
      </c>
      <c r="Q88" s="199"/>
      <c r="R88" s="197"/>
      <c r="S88" s="196"/>
      <c r="T88" s="197"/>
      <c r="U88" s="196"/>
      <c r="V88" s="197"/>
      <c r="W88" s="198"/>
      <c r="X88" s="199"/>
      <c r="Y88" s="196"/>
      <c r="Z88" s="197"/>
      <c r="AA88" s="196"/>
      <c r="AB88" s="197"/>
      <c r="AC88" s="198"/>
      <c r="AD88" s="36"/>
      <c r="AE88" s="36"/>
      <c r="AF88" s="36"/>
      <c r="AG88" s="36"/>
      <c r="AH88" s="36"/>
      <c r="AI88" s="36"/>
      <c r="AJ88" s="36"/>
      <c r="AK88" s="36"/>
      <c r="AL88" s="36"/>
      <c r="AM88" s="17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</row>
    <row r="89" spans="1:108" ht="12.75" hidden="1" x14ac:dyDescent="0.2">
      <c r="A89" s="182" t="s">
        <v>123</v>
      </c>
      <c r="B89" s="183" t="s">
        <v>122</v>
      </c>
      <c r="C89" s="184">
        <f t="shared" si="111"/>
        <v>0</v>
      </c>
      <c r="D89" s="185">
        <f t="shared" si="112"/>
        <v>0</v>
      </c>
      <c r="E89" s="186">
        <v>0</v>
      </c>
      <c r="F89" s="187">
        <f t="shared" si="113"/>
        <v>0</v>
      </c>
      <c r="G89" s="188">
        <v>0</v>
      </c>
      <c r="H89" s="189">
        <f t="shared" si="114"/>
        <v>0</v>
      </c>
      <c r="I89" s="189">
        <f t="shared" si="110"/>
        <v>0</v>
      </c>
      <c r="J89" s="190">
        <v>0</v>
      </c>
      <c r="K89" s="191" t="e">
        <f t="shared" si="115"/>
        <v>#DIV/0!</v>
      </c>
      <c r="L89" s="192"/>
      <c r="M89" s="193">
        <f>AB60</f>
        <v>0</v>
      </c>
      <c r="Q89" s="199"/>
      <c r="R89" s="197"/>
      <c r="S89" s="196"/>
      <c r="T89" s="197"/>
      <c r="U89" s="196"/>
      <c r="V89" s="197"/>
      <c r="W89" s="198"/>
      <c r="X89" s="199"/>
      <c r="Y89" s="196"/>
      <c r="Z89" s="197"/>
      <c r="AA89" s="196"/>
      <c r="AB89" s="197"/>
      <c r="AC89" s="198"/>
      <c r="AD89" s="36"/>
      <c r="AE89" s="36"/>
      <c r="AF89" s="36"/>
      <c r="AG89" s="36"/>
      <c r="AH89" s="36"/>
      <c r="AI89" s="36"/>
      <c r="AJ89" s="36"/>
      <c r="AK89" s="36"/>
      <c r="AL89" s="36"/>
      <c r="AM89" s="17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</row>
    <row r="90" spans="1:108" ht="12.75" hidden="1" x14ac:dyDescent="0.2">
      <c r="A90" s="182" t="s">
        <v>124</v>
      </c>
      <c r="B90" s="211" t="s">
        <v>124</v>
      </c>
      <c r="C90" s="184">
        <f t="shared" si="111"/>
        <v>0</v>
      </c>
      <c r="D90" s="185">
        <f t="shared" si="112"/>
        <v>0</v>
      </c>
      <c r="E90" s="186">
        <v>0</v>
      </c>
      <c r="F90" s="187">
        <f t="shared" si="113"/>
        <v>0</v>
      </c>
      <c r="G90" s="188">
        <v>0</v>
      </c>
      <c r="H90" s="189">
        <f t="shared" si="114"/>
        <v>0</v>
      </c>
      <c r="I90" s="189">
        <f t="shared" si="110"/>
        <v>0</v>
      </c>
      <c r="J90" s="190">
        <v>0</v>
      </c>
      <c r="K90" s="191" t="e">
        <f t="shared" si="115"/>
        <v>#DIV/0!</v>
      </c>
      <c r="L90" s="192">
        <f>1240000999+(L65*1000)</f>
        <v>1240000999</v>
      </c>
      <c r="M90" s="193">
        <f>AC60</f>
        <v>0</v>
      </c>
      <c r="P90" s="40"/>
      <c r="Q90" s="199"/>
      <c r="R90" s="197"/>
      <c r="S90" s="196"/>
      <c r="T90" s="197"/>
      <c r="U90" s="196"/>
      <c r="V90" s="197"/>
      <c r="W90" s="198"/>
      <c r="X90" s="199"/>
      <c r="Y90" s="196"/>
      <c r="Z90" s="197"/>
      <c r="AA90" s="196"/>
      <c r="AB90" s="197"/>
      <c r="AC90" s="198"/>
      <c r="AD90" s="36"/>
      <c r="AE90" s="36"/>
      <c r="AF90" s="36"/>
      <c r="AG90" s="36"/>
      <c r="AH90" s="36"/>
      <c r="AI90" s="36"/>
      <c r="AJ90" s="36"/>
      <c r="AK90" s="36"/>
      <c r="AL90" s="36"/>
      <c r="AM90" s="17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</row>
    <row r="91" spans="1:108" ht="12.75" hidden="1" x14ac:dyDescent="0.2">
      <c r="A91" s="182" t="s">
        <v>125</v>
      </c>
      <c r="B91" s="183" t="s">
        <v>125</v>
      </c>
      <c r="C91" s="184">
        <f t="shared" si="111"/>
        <v>0</v>
      </c>
      <c r="D91" s="185">
        <f t="shared" si="112"/>
        <v>0</v>
      </c>
      <c r="E91" s="186">
        <v>0</v>
      </c>
      <c r="F91" s="187">
        <f t="shared" si="113"/>
        <v>0</v>
      </c>
      <c r="G91" s="188">
        <v>0</v>
      </c>
      <c r="H91" s="189">
        <f t="shared" si="114"/>
        <v>0</v>
      </c>
      <c r="I91" s="189">
        <f t="shared" si="110"/>
        <v>0</v>
      </c>
      <c r="J91" s="190">
        <v>0</v>
      </c>
      <c r="K91" s="191" t="e">
        <f t="shared" si="115"/>
        <v>#DIV/0!</v>
      </c>
      <c r="L91" s="192">
        <v>1211370000</v>
      </c>
      <c r="M91" s="193">
        <f>AD60</f>
        <v>0</v>
      </c>
      <c r="P91" s="40"/>
      <c r="Q91" s="199"/>
      <c r="R91" s="197"/>
      <c r="S91" s="196"/>
      <c r="T91" s="197"/>
      <c r="U91" s="196"/>
      <c r="V91" s="197"/>
      <c r="W91" s="198"/>
      <c r="X91" s="199"/>
      <c r="Y91" s="196"/>
      <c r="Z91" s="197"/>
      <c r="AA91" s="196"/>
      <c r="AB91" s="197"/>
      <c r="AC91" s="198"/>
      <c r="AD91" s="36"/>
      <c r="AE91" s="36"/>
      <c r="AF91" s="36"/>
      <c r="AG91" s="36"/>
      <c r="AH91" s="36"/>
      <c r="AI91" s="36"/>
      <c r="AJ91" s="36"/>
      <c r="AK91" s="36"/>
      <c r="AL91" s="36"/>
      <c r="AM91" s="17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</row>
    <row r="92" spans="1:108" ht="12.75" hidden="1" x14ac:dyDescent="0.2">
      <c r="A92" s="182" t="s">
        <v>128</v>
      </c>
      <c r="B92" s="183" t="s">
        <v>127</v>
      </c>
      <c r="C92" s="184">
        <f t="shared" si="111"/>
        <v>0</v>
      </c>
      <c r="D92" s="185">
        <f t="shared" si="112"/>
        <v>0</v>
      </c>
      <c r="E92" s="186">
        <v>0</v>
      </c>
      <c r="F92" s="187">
        <f t="shared" si="113"/>
        <v>0</v>
      </c>
      <c r="G92" s="188">
        <v>0</v>
      </c>
      <c r="H92" s="189">
        <f t="shared" si="114"/>
        <v>0</v>
      </c>
      <c r="I92" s="189">
        <f t="shared" si="110"/>
        <v>0</v>
      </c>
      <c r="J92" s="190">
        <v>0</v>
      </c>
      <c r="K92" s="191" t="e">
        <f t="shared" si="115"/>
        <v>#DIV/0!</v>
      </c>
      <c r="L92" s="192">
        <v>1277405000</v>
      </c>
      <c r="M92" s="193">
        <f>AE60</f>
        <v>0</v>
      </c>
      <c r="P92" s="40"/>
      <c r="Q92" s="199"/>
      <c r="R92" s="197"/>
      <c r="S92" s="196"/>
      <c r="T92" s="197"/>
      <c r="U92" s="196"/>
      <c r="V92" s="197"/>
      <c r="W92" s="198"/>
      <c r="X92" s="199"/>
      <c r="Y92" s="196"/>
      <c r="Z92" s="197"/>
      <c r="AA92" s="196"/>
      <c r="AB92" s="197"/>
      <c r="AC92" s="198"/>
      <c r="AD92" s="36"/>
      <c r="AE92" s="36"/>
      <c r="AF92" s="36"/>
      <c r="AG92" s="36"/>
      <c r="AH92" s="36"/>
      <c r="AI92" s="36"/>
      <c r="AJ92" s="36"/>
      <c r="AK92" s="36"/>
      <c r="AL92" s="36"/>
      <c r="AM92" s="17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</row>
    <row r="93" spans="1:108" ht="25.5" x14ac:dyDescent="0.2">
      <c r="A93" s="212" t="s">
        <v>167</v>
      </c>
      <c r="B93" s="183" t="s">
        <v>168</v>
      </c>
      <c r="C93" s="184">
        <f t="shared" si="111"/>
        <v>0</v>
      </c>
      <c r="D93" s="185">
        <f t="shared" si="112"/>
        <v>0</v>
      </c>
      <c r="E93" s="186">
        <v>0</v>
      </c>
      <c r="F93" s="187">
        <f t="shared" si="113"/>
        <v>0</v>
      </c>
      <c r="G93" s="188">
        <v>0</v>
      </c>
      <c r="H93" s="189">
        <f t="shared" si="114"/>
        <v>0</v>
      </c>
      <c r="I93" s="189">
        <f t="shared" si="110"/>
        <v>0</v>
      </c>
      <c r="J93" s="190">
        <v>0</v>
      </c>
      <c r="K93" s="191" t="e">
        <f t="shared" si="115"/>
        <v>#DIV/0!</v>
      </c>
      <c r="L93" s="192"/>
      <c r="M93" s="193"/>
      <c r="P93" s="40"/>
      <c r="Q93" s="199"/>
      <c r="R93" s="197"/>
      <c r="S93" s="196"/>
      <c r="T93" s="197"/>
      <c r="U93" s="196"/>
      <c r="V93" s="197"/>
      <c r="W93" s="198"/>
      <c r="X93" s="199"/>
      <c r="Y93" s="196"/>
      <c r="Z93" s="197"/>
      <c r="AA93" s="196"/>
      <c r="AB93" s="197"/>
      <c r="AC93" s="198"/>
      <c r="AD93" s="36"/>
      <c r="AE93" s="36"/>
      <c r="AF93" s="36"/>
      <c r="AG93" s="36"/>
      <c r="AH93" s="36"/>
      <c r="AI93" s="36"/>
      <c r="AJ93" s="36"/>
      <c r="AK93" s="36"/>
      <c r="AL93" s="36"/>
      <c r="AM93" s="17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</row>
    <row r="94" spans="1:108" ht="12.75" hidden="1" x14ac:dyDescent="0.2">
      <c r="A94" s="212" t="s">
        <v>170</v>
      </c>
      <c r="B94" s="183" t="s">
        <v>169</v>
      </c>
      <c r="C94" s="184">
        <f t="shared" si="111"/>
        <v>0</v>
      </c>
      <c r="D94" s="185">
        <f t="shared" si="112"/>
        <v>0</v>
      </c>
      <c r="E94" s="186">
        <v>0</v>
      </c>
      <c r="F94" s="187">
        <f t="shared" si="113"/>
        <v>0</v>
      </c>
      <c r="G94" s="188">
        <v>0</v>
      </c>
      <c r="H94" s="189">
        <f t="shared" si="114"/>
        <v>0</v>
      </c>
      <c r="I94" s="189">
        <f t="shared" si="110"/>
        <v>0</v>
      </c>
      <c r="J94" s="190">
        <v>0</v>
      </c>
      <c r="K94" s="191" t="e">
        <f t="shared" si="115"/>
        <v>#DIV/0!</v>
      </c>
      <c r="L94" s="192"/>
      <c r="M94" s="193"/>
      <c r="P94" s="40"/>
      <c r="Q94" s="199"/>
      <c r="R94" s="197"/>
      <c r="S94" s="196"/>
      <c r="T94" s="197"/>
      <c r="U94" s="196"/>
      <c r="V94" s="197"/>
      <c r="W94" s="198"/>
      <c r="X94" s="199"/>
      <c r="Y94" s="196"/>
      <c r="Z94" s="197"/>
      <c r="AA94" s="196"/>
      <c r="AB94" s="197"/>
      <c r="AC94" s="198"/>
      <c r="AD94" s="36"/>
      <c r="AE94" s="36"/>
      <c r="AF94" s="36"/>
      <c r="AG94" s="36"/>
      <c r="AH94" s="36"/>
      <c r="AI94" s="36"/>
      <c r="AJ94" s="36"/>
      <c r="AK94" s="36"/>
      <c r="AL94" s="36"/>
      <c r="AM94" s="17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</row>
    <row r="95" spans="1:108" ht="12.75" hidden="1" x14ac:dyDescent="0.2">
      <c r="A95" s="212" t="s">
        <v>174</v>
      </c>
      <c r="B95" s="183" t="s">
        <v>166</v>
      </c>
      <c r="C95" s="184">
        <f t="shared" ref="C95:C99" si="116">C93*F95</f>
        <v>0</v>
      </c>
      <c r="D95" s="185">
        <f t="shared" si="112"/>
        <v>0</v>
      </c>
      <c r="E95" s="186">
        <v>0</v>
      </c>
      <c r="F95" s="187">
        <f t="shared" si="113"/>
        <v>0</v>
      </c>
      <c r="G95" s="188">
        <v>0</v>
      </c>
      <c r="H95" s="189">
        <f t="shared" si="110"/>
        <v>0</v>
      </c>
      <c r="I95" s="189">
        <f t="shared" si="110"/>
        <v>0</v>
      </c>
      <c r="J95" s="190">
        <v>0</v>
      </c>
      <c r="K95" s="191" t="e">
        <f t="shared" si="115"/>
        <v>#DIV/0!</v>
      </c>
      <c r="L95" s="192"/>
      <c r="M95" s="193"/>
      <c r="P95" s="40"/>
      <c r="Q95" s="199"/>
      <c r="R95" s="197"/>
      <c r="S95" s="196"/>
      <c r="T95" s="197"/>
      <c r="U95" s="196"/>
      <c r="V95" s="197"/>
      <c r="W95" s="198"/>
      <c r="X95" s="199"/>
      <c r="Y95" s="196"/>
      <c r="Z95" s="197"/>
      <c r="AA95" s="196"/>
      <c r="AB95" s="197"/>
      <c r="AC95" s="198"/>
      <c r="AD95" s="36"/>
      <c r="AE95" s="36"/>
      <c r="AF95" s="36"/>
      <c r="AG95" s="36"/>
      <c r="AH95" s="36"/>
      <c r="AI95" s="36"/>
      <c r="AJ95" s="36"/>
      <c r="AK95" s="36"/>
      <c r="AL95" s="36"/>
      <c r="AM95" s="17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</row>
    <row r="96" spans="1:108" ht="12.75" hidden="1" x14ac:dyDescent="0.2">
      <c r="A96" s="212"/>
      <c r="B96" s="183"/>
      <c r="C96" s="184">
        <f t="shared" si="116"/>
        <v>0</v>
      </c>
      <c r="D96" s="185">
        <f t="shared" si="112"/>
        <v>0</v>
      </c>
      <c r="E96" s="186">
        <v>0</v>
      </c>
      <c r="F96" s="187">
        <f t="shared" si="113"/>
        <v>0</v>
      </c>
      <c r="G96" s="188">
        <v>0</v>
      </c>
      <c r="H96" s="189">
        <f t="shared" ref="H96:I99" si="117">F96/$G$100</f>
        <v>0</v>
      </c>
      <c r="I96" s="189">
        <f t="shared" si="117"/>
        <v>0</v>
      </c>
      <c r="J96" s="190">
        <v>0</v>
      </c>
      <c r="K96" s="191" t="e">
        <f t="shared" si="115"/>
        <v>#DIV/0!</v>
      </c>
      <c r="L96" s="192"/>
      <c r="M96" s="193"/>
      <c r="P96" s="40"/>
      <c r="Q96" s="199"/>
      <c r="R96" s="197"/>
      <c r="S96" s="196"/>
      <c r="T96" s="197"/>
      <c r="U96" s="196"/>
      <c r="V96" s="197"/>
      <c r="W96" s="198"/>
      <c r="X96" s="199"/>
      <c r="Y96" s="196"/>
      <c r="Z96" s="197"/>
      <c r="AA96" s="196"/>
      <c r="AB96" s="197"/>
      <c r="AC96" s="198"/>
      <c r="AD96" s="36"/>
      <c r="AE96" s="36"/>
      <c r="AF96" s="36"/>
      <c r="AG96" s="36"/>
      <c r="AH96" s="36"/>
      <c r="AI96" s="36"/>
      <c r="AJ96" s="36"/>
      <c r="AK96" s="36"/>
      <c r="AL96" s="36"/>
      <c r="AM96" s="17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</row>
    <row r="97" spans="1:108" ht="12.75" hidden="1" x14ac:dyDescent="0.2">
      <c r="A97" s="212"/>
      <c r="B97" s="183"/>
      <c r="C97" s="184">
        <f t="shared" si="116"/>
        <v>0</v>
      </c>
      <c r="D97" s="185">
        <f t="shared" si="112"/>
        <v>0</v>
      </c>
      <c r="E97" s="186">
        <v>0</v>
      </c>
      <c r="F97" s="187">
        <f t="shared" si="113"/>
        <v>0</v>
      </c>
      <c r="G97" s="188">
        <v>0</v>
      </c>
      <c r="H97" s="189">
        <f t="shared" si="117"/>
        <v>0</v>
      </c>
      <c r="I97" s="189">
        <f t="shared" si="117"/>
        <v>0</v>
      </c>
      <c r="J97" s="190">
        <v>0</v>
      </c>
      <c r="K97" s="191" t="e">
        <f t="shared" si="115"/>
        <v>#DIV/0!</v>
      </c>
      <c r="L97" s="192"/>
      <c r="M97" s="193"/>
      <c r="P97" s="40"/>
      <c r="Q97" s="199"/>
      <c r="R97" s="197"/>
      <c r="S97" s="196"/>
      <c r="T97" s="197"/>
      <c r="U97" s="196"/>
      <c r="V97" s="197"/>
      <c r="W97" s="198"/>
      <c r="X97" s="199"/>
      <c r="Y97" s="196"/>
      <c r="Z97" s="197"/>
      <c r="AA97" s="196"/>
      <c r="AB97" s="197"/>
      <c r="AC97" s="198"/>
      <c r="AD97" s="36"/>
      <c r="AE97" s="36"/>
      <c r="AF97" s="36"/>
      <c r="AG97" s="36"/>
      <c r="AH97" s="36"/>
      <c r="AI97" s="36"/>
      <c r="AJ97" s="36"/>
      <c r="AK97" s="36"/>
      <c r="AL97" s="36"/>
      <c r="AM97" s="17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</row>
    <row r="98" spans="1:108" ht="12.75" hidden="1" x14ac:dyDescent="0.2">
      <c r="A98" s="212"/>
      <c r="B98" s="183"/>
      <c r="C98" s="184">
        <f t="shared" si="116"/>
        <v>0</v>
      </c>
      <c r="D98" s="185">
        <f t="shared" si="112"/>
        <v>0</v>
      </c>
      <c r="E98" s="186">
        <v>0</v>
      </c>
      <c r="F98" s="187">
        <f t="shared" si="113"/>
        <v>0</v>
      </c>
      <c r="G98" s="188">
        <v>0</v>
      </c>
      <c r="H98" s="189">
        <f t="shared" si="117"/>
        <v>0</v>
      </c>
      <c r="I98" s="189">
        <f t="shared" si="117"/>
        <v>0</v>
      </c>
      <c r="J98" s="190">
        <v>0</v>
      </c>
      <c r="K98" s="191" t="e">
        <f t="shared" si="115"/>
        <v>#DIV/0!</v>
      </c>
      <c r="L98" s="192"/>
      <c r="M98" s="193"/>
      <c r="P98" s="40"/>
      <c r="Q98" s="199"/>
      <c r="R98" s="197"/>
      <c r="S98" s="196"/>
      <c r="T98" s="197"/>
      <c r="U98" s="196"/>
      <c r="V98" s="197"/>
      <c r="W98" s="198"/>
      <c r="X98" s="199"/>
      <c r="Y98" s="196"/>
      <c r="Z98" s="197"/>
      <c r="AA98" s="196"/>
      <c r="AB98" s="197"/>
      <c r="AC98" s="198"/>
      <c r="AD98" s="36"/>
      <c r="AE98" s="36"/>
      <c r="AF98" s="36"/>
      <c r="AG98" s="36"/>
      <c r="AH98" s="36"/>
      <c r="AI98" s="36"/>
      <c r="AJ98" s="36"/>
      <c r="AK98" s="36"/>
      <c r="AL98" s="36"/>
      <c r="AM98" s="17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</row>
    <row r="99" spans="1:108" ht="12.75" hidden="1" x14ac:dyDescent="0.2">
      <c r="A99" s="212"/>
      <c r="B99" s="183"/>
      <c r="C99" s="184">
        <f t="shared" si="116"/>
        <v>0</v>
      </c>
      <c r="D99" s="185">
        <f t="shared" si="112"/>
        <v>0</v>
      </c>
      <c r="E99" s="186">
        <v>0</v>
      </c>
      <c r="F99" s="187">
        <f t="shared" si="113"/>
        <v>0</v>
      </c>
      <c r="G99" s="188">
        <v>0</v>
      </c>
      <c r="H99" s="189">
        <f t="shared" si="117"/>
        <v>0</v>
      </c>
      <c r="I99" s="189">
        <f t="shared" si="117"/>
        <v>0</v>
      </c>
      <c r="J99" s="190">
        <v>0</v>
      </c>
      <c r="K99" s="191" t="e">
        <f>J99/$J$100</f>
        <v>#DIV/0!</v>
      </c>
      <c r="L99" s="192"/>
      <c r="M99" s="193"/>
      <c r="P99" s="40"/>
      <c r="Q99" s="199"/>
      <c r="R99" s="197"/>
      <c r="S99" s="196"/>
      <c r="T99" s="197"/>
      <c r="U99" s="196"/>
      <c r="V99" s="197"/>
      <c r="W99" s="198"/>
      <c r="X99" s="199"/>
      <c r="Y99" s="196"/>
      <c r="Z99" s="197"/>
      <c r="AA99" s="196"/>
      <c r="AB99" s="197"/>
      <c r="AC99" s="198"/>
      <c r="AD99" s="36"/>
      <c r="AE99" s="36"/>
      <c r="AF99" s="36"/>
      <c r="AG99" s="36"/>
      <c r="AH99" s="36"/>
      <c r="AI99" s="36"/>
      <c r="AJ99" s="36"/>
      <c r="AK99" s="36"/>
      <c r="AL99" s="36"/>
      <c r="AM99" s="17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</row>
    <row r="100" spans="1:108" ht="16.5" customHeight="1" x14ac:dyDescent="0.2">
      <c r="C100" s="214">
        <f>SUM(C67:C99)</f>
        <v>2489</v>
      </c>
      <c r="D100" s="215">
        <f t="shared" ref="D100:K100" si="118">SUM(D67:D99)</f>
        <v>1</v>
      </c>
      <c r="E100" s="216">
        <f t="shared" si="118"/>
        <v>5.4</v>
      </c>
      <c r="F100" s="215">
        <f t="shared" si="118"/>
        <v>1</v>
      </c>
      <c r="G100" s="216">
        <f t="shared" si="118"/>
        <v>5.4</v>
      </c>
      <c r="H100" s="215">
        <f t="shared" si="118"/>
        <v>1</v>
      </c>
      <c r="I100" s="217">
        <f t="shared" si="118"/>
        <v>1</v>
      </c>
      <c r="J100" s="214">
        <f>SUM(J67:J99)</f>
        <v>0</v>
      </c>
      <c r="K100" s="218" t="e">
        <f t="shared" si="118"/>
        <v>#DIV/0!</v>
      </c>
      <c r="L100" s="217"/>
      <c r="M100" s="219">
        <f>SUM(M67:M99)</f>
        <v>117552</v>
      </c>
      <c r="P100" s="40"/>
      <c r="Q100" s="220"/>
      <c r="R100" s="221"/>
      <c r="S100" s="222"/>
      <c r="T100" s="221"/>
      <c r="U100" s="222"/>
      <c r="V100" s="221"/>
      <c r="W100" s="223"/>
      <c r="X100" s="220"/>
      <c r="Y100" s="222"/>
      <c r="Z100" s="221"/>
      <c r="AA100" s="222"/>
      <c r="AB100" s="221"/>
      <c r="AC100" s="223"/>
      <c r="AD100" s="36"/>
      <c r="AE100" s="36"/>
      <c r="AF100" s="36"/>
      <c r="AG100" s="36"/>
      <c r="AH100" s="36"/>
      <c r="AI100" s="36"/>
      <c r="AJ100" s="36"/>
      <c r="AK100" s="36"/>
      <c r="AL100" s="36"/>
      <c r="AM100" s="17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</row>
    <row r="101" spans="1:108" ht="16.5" customHeight="1" x14ac:dyDescent="0.2">
      <c r="A101" s="36"/>
      <c r="B101" s="37"/>
      <c r="C101" s="36"/>
      <c r="D101" s="38"/>
      <c r="E101" s="39"/>
      <c r="F101" s="36"/>
      <c r="G101" s="36"/>
      <c r="H101" s="36"/>
      <c r="I101" s="38"/>
      <c r="J101" s="36"/>
      <c r="K101" s="36"/>
      <c r="L101" s="36"/>
      <c r="M101" s="36"/>
      <c r="N101" s="36"/>
      <c r="O101" s="36"/>
      <c r="P101" s="36"/>
      <c r="Q101" s="42"/>
      <c r="R101" s="42"/>
      <c r="S101" s="42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</row>
    <row r="102" spans="1:108" ht="16.5" customHeight="1" x14ac:dyDescent="0.2">
      <c r="A102" s="36"/>
      <c r="B102" s="37"/>
      <c r="C102" s="36"/>
      <c r="D102" s="38"/>
      <c r="E102" s="39"/>
      <c r="F102" s="36"/>
      <c r="G102" s="36"/>
      <c r="H102" s="36"/>
      <c r="I102" s="38"/>
      <c r="J102" s="36"/>
      <c r="K102" s="36"/>
      <c r="L102" s="36"/>
      <c r="M102" s="36"/>
      <c r="N102" s="36"/>
      <c r="O102" s="36"/>
      <c r="P102" s="36"/>
      <c r="Q102" s="42"/>
      <c r="R102" s="42"/>
      <c r="S102" s="42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</row>
    <row r="103" spans="1:108" ht="16.5" customHeight="1" x14ac:dyDescent="0.2">
      <c r="A103" s="36"/>
      <c r="B103" s="37"/>
      <c r="C103" s="36"/>
      <c r="D103" s="38"/>
      <c r="E103" s="39"/>
      <c r="F103" s="36"/>
      <c r="G103" s="36"/>
      <c r="H103" s="36"/>
      <c r="I103" s="38"/>
      <c r="J103" s="36"/>
      <c r="K103" s="36"/>
      <c r="L103" s="36"/>
      <c r="M103" s="36"/>
      <c r="N103" s="36"/>
      <c r="O103" s="36"/>
      <c r="P103" s="36"/>
      <c r="Q103" s="42"/>
      <c r="R103" s="42"/>
      <c r="S103" s="42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</row>
    <row r="104" spans="1:108" ht="16.5" customHeight="1" x14ac:dyDescent="0.2">
      <c r="A104" s="36"/>
      <c r="B104" s="37"/>
      <c r="C104" s="36"/>
      <c r="D104" s="38"/>
      <c r="E104" s="39"/>
      <c r="F104" s="36"/>
      <c r="G104" s="36"/>
      <c r="H104" s="36"/>
      <c r="I104" s="38"/>
      <c r="J104" s="36"/>
      <c r="K104" s="36"/>
      <c r="L104" s="36"/>
      <c r="M104" s="36"/>
      <c r="N104" s="36"/>
      <c r="O104" s="36"/>
      <c r="P104" s="36"/>
      <c r="Q104" s="42"/>
      <c r="R104" s="42"/>
      <c r="S104" s="42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</row>
    <row r="105" spans="1:108" ht="16.5" customHeight="1" x14ac:dyDescent="0.2">
      <c r="A105" s="36"/>
      <c r="B105" s="37"/>
      <c r="C105" s="36"/>
      <c r="D105" s="38"/>
      <c r="E105" s="39"/>
      <c r="F105" s="36"/>
      <c r="G105" s="36"/>
      <c r="H105" s="36"/>
      <c r="I105" s="38"/>
      <c r="J105" s="36"/>
      <c r="K105" s="36"/>
      <c r="L105" s="36"/>
      <c r="M105" s="36"/>
      <c r="N105" s="36"/>
      <c r="O105" s="36"/>
      <c r="P105" s="36"/>
      <c r="Q105" s="42"/>
      <c r="R105" s="42"/>
      <c r="S105" s="42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</row>
    <row r="106" spans="1:108" ht="16.5" customHeight="1" x14ac:dyDescent="0.2">
      <c r="A106" s="36"/>
      <c r="B106" s="37"/>
      <c r="C106" s="36"/>
      <c r="D106" s="38"/>
      <c r="E106" s="39"/>
      <c r="F106" s="36"/>
      <c r="G106" s="36"/>
      <c r="H106" s="36"/>
      <c r="I106" s="38"/>
      <c r="J106" s="36"/>
      <c r="K106" s="36"/>
      <c r="L106" s="36"/>
      <c r="M106" s="36"/>
      <c r="N106" s="36"/>
      <c r="O106" s="36"/>
      <c r="P106" s="36"/>
      <c r="Q106" s="42"/>
      <c r="R106" s="42"/>
      <c r="S106" s="42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</row>
    <row r="107" spans="1:108" ht="16.5" customHeight="1" x14ac:dyDescent="0.2">
      <c r="A107" s="36"/>
      <c r="B107" s="37"/>
      <c r="C107" s="36"/>
      <c r="D107" s="38"/>
      <c r="E107" s="39"/>
      <c r="F107" s="36"/>
      <c r="G107" s="36"/>
      <c r="H107" s="36"/>
      <c r="I107" s="38"/>
      <c r="J107" s="36"/>
      <c r="K107" s="36"/>
      <c r="L107" s="36"/>
      <c r="M107" s="36"/>
      <c r="N107" s="36"/>
      <c r="O107" s="36"/>
      <c r="P107" s="36"/>
      <c r="Q107" s="42"/>
      <c r="R107" s="42"/>
      <c r="S107" s="42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</row>
    <row r="108" spans="1:108" ht="16.5" customHeight="1" x14ac:dyDescent="0.2">
      <c r="A108" s="36"/>
      <c r="B108" s="37"/>
      <c r="C108" s="36"/>
      <c r="D108" s="38"/>
      <c r="E108" s="39"/>
      <c r="F108" s="36"/>
      <c r="G108" s="36"/>
      <c r="H108" s="36"/>
      <c r="I108" s="38"/>
      <c r="J108" s="36"/>
      <c r="K108" s="36"/>
      <c r="L108" s="36"/>
      <c r="M108" s="36"/>
      <c r="N108" s="36"/>
      <c r="O108" s="36"/>
      <c r="P108" s="36"/>
      <c r="Q108" s="42"/>
      <c r="R108" s="42"/>
      <c r="S108" s="42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</row>
    <row r="109" spans="1:108" ht="16.5" customHeight="1" x14ac:dyDescent="0.2">
      <c r="A109" s="36"/>
      <c r="B109" s="37"/>
      <c r="C109" s="36"/>
      <c r="D109" s="38"/>
      <c r="E109" s="39"/>
      <c r="F109" s="36"/>
      <c r="G109" s="36"/>
      <c r="H109" s="36"/>
      <c r="I109" s="38"/>
      <c r="J109" s="36"/>
      <c r="K109" s="36"/>
      <c r="L109" s="36"/>
      <c r="M109" s="36"/>
      <c r="N109" s="36"/>
      <c r="O109" s="36"/>
      <c r="P109" s="36"/>
      <c r="Q109" s="42"/>
      <c r="R109" s="42"/>
      <c r="S109" s="42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</row>
    <row r="110" spans="1:108" ht="16.5" customHeight="1" x14ac:dyDescent="0.2">
      <c r="A110" s="36"/>
      <c r="B110" s="37"/>
      <c r="C110" s="36"/>
      <c r="D110" s="38"/>
      <c r="E110" s="39"/>
      <c r="F110" s="36"/>
      <c r="G110" s="36"/>
      <c r="H110" s="36"/>
      <c r="I110" s="38"/>
      <c r="J110" s="36"/>
      <c r="K110" s="36"/>
      <c r="L110" s="36"/>
      <c r="M110" s="36"/>
      <c r="N110" s="36"/>
      <c r="O110" s="36"/>
      <c r="P110" s="36"/>
      <c r="Q110" s="42"/>
      <c r="R110" s="42"/>
      <c r="S110" s="42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</row>
    <row r="111" spans="1:108" ht="16.5" customHeight="1" x14ac:dyDescent="0.2">
      <c r="A111" s="36"/>
      <c r="B111" s="37"/>
      <c r="C111" s="36"/>
      <c r="D111" s="38"/>
      <c r="E111" s="39"/>
      <c r="F111" s="36"/>
      <c r="G111" s="36"/>
      <c r="H111" s="36"/>
      <c r="I111" s="38"/>
      <c r="J111" s="36"/>
      <c r="K111" s="36"/>
      <c r="L111" s="36"/>
      <c r="M111" s="36"/>
      <c r="N111" s="36"/>
      <c r="O111" s="36"/>
      <c r="P111" s="36"/>
      <c r="Q111" s="42"/>
      <c r="R111" s="42"/>
      <c r="S111" s="42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</row>
    <row r="112" spans="1:108" ht="16.5" customHeight="1" x14ac:dyDescent="0.2">
      <c r="A112" s="36"/>
      <c r="B112" s="37"/>
      <c r="C112" s="36"/>
      <c r="D112" s="38"/>
      <c r="E112" s="39"/>
      <c r="F112" s="36"/>
      <c r="G112" s="36"/>
      <c r="H112" s="36"/>
      <c r="I112" s="38"/>
      <c r="J112" s="36"/>
      <c r="K112" s="36"/>
      <c r="L112" s="36"/>
      <c r="M112" s="36"/>
      <c r="N112" s="36"/>
      <c r="O112" s="36"/>
      <c r="P112" s="36"/>
      <c r="Q112" s="42"/>
      <c r="R112" s="42"/>
      <c r="S112" s="42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</row>
    <row r="113" spans="1:107" ht="16.5" customHeight="1" x14ac:dyDescent="0.2">
      <c r="A113" s="36"/>
      <c r="B113" s="37"/>
      <c r="C113" s="36"/>
      <c r="D113" s="38"/>
      <c r="E113" s="39"/>
      <c r="F113" s="36"/>
      <c r="G113" s="36"/>
      <c r="H113" s="36"/>
      <c r="I113" s="38"/>
      <c r="J113" s="36"/>
      <c r="K113" s="36"/>
      <c r="L113" s="36"/>
      <c r="M113" s="36"/>
      <c r="N113" s="36"/>
      <c r="O113" s="36"/>
      <c r="P113" s="36"/>
      <c r="Q113" s="42"/>
      <c r="R113" s="42"/>
      <c r="S113" s="42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</row>
    <row r="114" spans="1:107" ht="16.5" customHeight="1" x14ac:dyDescent="0.2">
      <c r="A114" s="36"/>
      <c r="B114" s="37"/>
      <c r="C114" s="36"/>
      <c r="D114" s="38"/>
      <c r="E114" s="39"/>
      <c r="F114" s="36"/>
      <c r="G114" s="36"/>
      <c r="H114" s="36"/>
      <c r="I114" s="38"/>
      <c r="J114" s="36"/>
      <c r="K114" s="36"/>
      <c r="L114" s="36"/>
      <c r="M114" s="36"/>
      <c r="N114" s="36"/>
      <c r="O114" s="36"/>
      <c r="P114" s="36"/>
      <c r="Q114" s="42"/>
      <c r="R114" s="42"/>
      <c r="S114" s="42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</row>
    <row r="115" spans="1:107" ht="16.5" customHeight="1" x14ac:dyDescent="0.2">
      <c r="A115" s="36"/>
      <c r="B115" s="37"/>
      <c r="C115" s="36"/>
      <c r="D115" s="38"/>
      <c r="E115" s="39"/>
      <c r="F115" s="36"/>
      <c r="G115" s="36"/>
      <c r="H115" s="36"/>
      <c r="I115" s="38"/>
      <c r="J115" s="36"/>
      <c r="K115" s="36"/>
      <c r="L115" s="36"/>
      <c r="M115" s="36"/>
      <c r="N115" s="36"/>
      <c r="O115" s="36"/>
      <c r="P115" s="36"/>
      <c r="Q115" s="42"/>
      <c r="R115" s="42"/>
      <c r="S115" s="42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</row>
    <row r="116" spans="1:107" ht="16.5" customHeight="1" x14ac:dyDescent="0.2">
      <c r="A116" s="36"/>
      <c r="B116" s="37"/>
      <c r="C116" s="36"/>
      <c r="D116" s="38"/>
      <c r="E116" s="39"/>
      <c r="F116" s="36"/>
      <c r="G116" s="36"/>
      <c r="H116" s="36"/>
      <c r="I116" s="38"/>
      <c r="J116" s="36"/>
      <c r="K116" s="36"/>
      <c r="L116" s="36"/>
      <c r="M116" s="36"/>
      <c r="N116" s="36"/>
      <c r="O116" s="36"/>
      <c r="P116" s="36"/>
      <c r="Q116" s="42"/>
      <c r="R116" s="42"/>
      <c r="S116" s="42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</row>
    <row r="117" spans="1:107" ht="16.5" customHeight="1" x14ac:dyDescent="0.2">
      <c r="A117" s="36"/>
      <c r="B117" s="37"/>
      <c r="C117" s="36"/>
      <c r="D117" s="38"/>
      <c r="E117" s="39"/>
      <c r="F117" s="36"/>
      <c r="G117" s="36"/>
      <c r="H117" s="36"/>
      <c r="I117" s="38"/>
      <c r="J117" s="36"/>
      <c r="K117" s="36"/>
      <c r="L117" s="36"/>
      <c r="M117" s="36"/>
      <c r="N117" s="36"/>
      <c r="O117" s="36"/>
      <c r="P117" s="36"/>
      <c r="Q117" s="42"/>
      <c r="R117" s="42"/>
      <c r="S117" s="42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</row>
    <row r="118" spans="1:107" ht="16.5" customHeight="1" x14ac:dyDescent="0.2">
      <c r="A118" s="36"/>
      <c r="B118" s="37"/>
      <c r="C118" s="36"/>
      <c r="D118" s="38"/>
      <c r="E118" s="39"/>
      <c r="F118" s="36"/>
      <c r="G118" s="36"/>
      <c r="H118" s="36"/>
      <c r="I118" s="38"/>
      <c r="J118" s="36"/>
      <c r="K118" s="36"/>
      <c r="L118" s="36"/>
      <c r="M118" s="36"/>
      <c r="N118" s="36"/>
      <c r="O118" s="36"/>
      <c r="P118" s="36"/>
      <c r="Q118" s="42"/>
      <c r="R118" s="42"/>
      <c r="S118" s="42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</row>
    <row r="119" spans="1:107" ht="16.5" customHeight="1" x14ac:dyDescent="0.2">
      <c r="A119" s="36"/>
      <c r="B119" s="37"/>
      <c r="C119" s="36"/>
      <c r="D119" s="38"/>
      <c r="E119" s="39"/>
      <c r="F119" s="36"/>
      <c r="G119" s="36"/>
      <c r="H119" s="36"/>
      <c r="I119" s="38"/>
      <c r="J119" s="36"/>
      <c r="K119" s="36"/>
      <c r="L119" s="36"/>
      <c r="M119" s="36"/>
      <c r="N119" s="36"/>
      <c r="O119" s="36"/>
      <c r="P119" s="36"/>
      <c r="Q119" s="42"/>
      <c r="R119" s="42"/>
      <c r="S119" s="42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</row>
    <row r="120" spans="1:107" ht="16.5" customHeight="1" x14ac:dyDescent="0.2">
      <c r="A120" s="36"/>
      <c r="B120" s="37"/>
      <c r="C120" s="36"/>
      <c r="D120" s="38"/>
      <c r="E120" s="39"/>
      <c r="F120" s="36"/>
      <c r="G120" s="36"/>
      <c r="H120" s="36"/>
      <c r="I120" s="38"/>
      <c r="J120" s="36"/>
      <c r="K120" s="36"/>
      <c r="L120" s="36"/>
      <c r="M120" s="36"/>
      <c r="N120" s="36"/>
      <c r="O120" s="36"/>
      <c r="P120" s="36"/>
      <c r="Q120" s="42"/>
      <c r="R120" s="42"/>
      <c r="S120" s="42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</row>
    <row r="121" spans="1:107" ht="16.5" customHeight="1" x14ac:dyDescent="0.2">
      <c r="A121" s="36"/>
      <c r="B121" s="37"/>
      <c r="C121" s="36"/>
      <c r="D121" s="38"/>
      <c r="E121" s="39"/>
      <c r="F121" s="36"/>
      <c r="G121" s="36"/>
      <c r="H121" s="36"/>
      <c r="I121" s="38"/>
      <c r="J121" s="36"/>
      <c r="K121" s="36"/>
      <c r="L121" s="36"/>
      <c r="M121" s="36"/>
      <c r="N121" s="36"/>
      <c r="O121" s="36"/>
      <c r="P121" s="36"/>
      <c r="Q121" s="42"/>
      <c r="R121" s="42"/>
      <c r="S121" s="42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</row>
    <row r="122" spans="1:107" ht="16.5" customHeight="1" x14ac:dyDescent="0.2">
      <c r="A122" s="36"/>
      <c r="B122" s="37"/>
      <c r="C122" s="36"/>
      <c r="D122" s="38"/>
      <c r="E122" s="39"/>
      <c r="F122" s="36"/>
      <c r="G122" s="36"/>
      <c r="H122" s="36"/>
      <c r="I122" s="38"/>
      <c r="J122" s="36"/>
      <c r="K122" s="36"/>
      <c r="L122" s="36"/>
      <c r="M122" s="36"/>
      <c r="N122" s="36"/>
      <c r="O122" s="36"/>
      <c r="P122" s="36"/>
      <c r="Q122" s="42"/>
      <c r="R122" s="42"/>
      <c r="S122" s="42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</row>
    <row r="123" spans="1:107" ht="16.5" customHeight="1" x14ac:dyDescent="0.2">
      <c r="A123" s="36"/>
      <c r="B123" s="37"/>
      <c r="C123" s="36"/>
      <c r="D123" s="38"/>
      <c r="E123" s="39"/>
      <c r="F123" s="36"/>
      <c r="G123" s="36"/>
      <c r="H123" s="36"/>
      <c r="I123" s="38"/>
      <c r="J123" s="36"/>
      <c r="K123" s="36"/>
      <c r="L123" s="36"/>
      <c r="M123" s="36"/>
      <c r="N123" s="36"/>
      <c r="O123" s="36"/>
      <c r="P123" s="36"/>
      <c r="Q123" s="42"/>
      <c r="R123" s="42"/>
      <c r="S123" s="42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</row>
    <row r="124" spans="1:107" ht="16.5" customHeight="1" x14ac:dyDescent="0.2">
      <c r="A124" s="36"/>
      <c r="B124" s="37"/>
      <c r="C124" s="36"/>
      <c r="D124" s="38"/>
      <c r="E124" s="39"/>
      <c r="F124" s="36"/>
      <c r="G124" s="36"/>
      <c r="H124" s="36"/>
      <c r="I124" s="38"/>
      <c r="J124" s="36"/>
      <c r="K124" s="36"/>
      <c r="L124" s="36"/>
      <c r="M124" s="36"/>
      <c r="N124" s="36"/>
      <c r="O124" s="36"/>
      <c r="P124" s="36"/>
      <c r="Q124" s="42"/>
      <c r="R124" s="42"/>
      <c r="S124" s="42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</row>
    <row r="125" spans="1:107" ht="16.5" customHeight="1" x14ac:dyDescent="0.2">
      <c r="A125" s="36"/>
      <c r="B125" s="37"/>
      <c r="C125" s="36"/>
      <c r="D125" s="38"/>
      <c r="E125" s="39"/>
      <c r="F125" s="36"/>
      <c r="G125" s="36"/>
      <c r="H125" s="36"/>
      <c r="I125" s="38"/>
      <c r="J125" s="36"/>
      <c r="K125" s="36"/>
      <c r="L125" s="36"/>
      <c r="M125" s="36"/>
      <c r="N125" s="36"/>
      <c r="O125" s="36"/>
      <c r="P125" s="36"/>
      <c r="Q125" s="42"/>
      <c r="R125" s="42"/>
      <c r="S125" s="42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</row>
    <row r="126" spans="1:107" ht="16.5" customHeight="1" x14ac:dyDescent="0.2">
      <c r="A126" s="36"/>
      <c r="B126" s="37"/>
      <c r="C126" s="36"/>
      <c r="D126" s="38"/>
      <c r="E126" s="39"/>
      <c r="F126" s="36"/>
      <c r="G126" s="36"/>
      <c r="H126" s="36"/>
      <c r="I126" s="38"/>
      <c r="J126" s="36"/>
      <c r="K126" s="36"/>
      <c r="L126" s="36"/>
      <c r="M126" s="36"/>
      <c r="N126" s="36"/>
      <c r="O126" s="36"/>
      <c r="P126" s="36"/>
      <c r="Q126" s="42"/>
      <c r="R126" s="42"/>
      <c r="S126" s="42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</row>
    <row r="127" spans="1:107" ht="16.5" customHeight="1" x14ac:dyDescent="0.2">
      <c r="A127" s="36"/>
      <c r="B127" s="37"/>
      <c r="C127" s="36"/>
      <c r="D127" s="38"/>
      <c r="E127" s="39"/>
      <c r="F127" s="36"/>
      <c r="G127" s="36"/>
      <c r="H127" s="36"/>
      <c r="I127" s="38"/>
      <c r="J127" s="36"/>
      <c r="K127" s="36"/>
      <c r="L127" s="36"/>
      <c r="M127" s="36"/>
      <c r="N127" s="36"/>
      <c r="O127" s="36"/>
      <c r="P127" s="36"/>
      <c r="Q127" s="42"/>
      <c r="R127" s="42"/>
      <c r="S127" s="42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</row>
    <row r="128" spans="1:107" ht="16.5" customHeight="1" x14ac:dyDescent="0.2">
      <c r="A128" s="36"/>
      <c r="B128" s="37"/>
      <c r="C128" s="36"/>
      <c r="D128" s="38"/>
      <c r="E128" s="39"/>
      <c r="F128" s="36"/>
      <c r="G128" s="36"/>
      <c r="H128" s="36"/>
      <c r="I128" s="38"/>
      <c r="J128" s="36"/>
      <c r="K128" s="36"/>
      <c r="L128" s="36"/>
      <c r="M128" s="36"/>
      <c r="N128" s="36"/>
      <c r="O128" s="36"/>
      <c r="P128" s="36"/>
      <c r="Q128" s="42"/>
      <c r="R128" s="42"/>
      <c r="S128" s="42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</row>
    <row r="129" spans="1:107" ht="16.5" customHeight="1" x14ac:dyDescent="0.2">
      <c r="A129" s="36"/>
      <c r="B129" s="37"/>
      <c r="C129" s="36"/>
      <c r="D129" s="38"/>
      <c r="E129" s="39"/>
      <c r="F129" s="36"/>
      <c r="G129" s="36"/>
      <c r="H129" s="36"/>
      <c r="I129" s="38"/>
      <c r="J129" s="36"/>
      <c r="K129" s="36"/>
      <c r="L129" s="36"/>
      <c r="M129" s="36"/>
      <c r="N129" s="36"/>
      <c r="O129" s="36"/>
      <c r="P129" s="36"/>
      <c r="Q129" s="42"/>
      <c r="R129" s="42"/>
      <c r="S129" s="42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</row>
    <row r="130" spans="1:107" ht="16.5" customHeight="1" x14ac:dyDescent="0.2">
      <c r="A130" s="36"/>
      <c r="B130" s="37"/>
      <c r="C130" s="36"/>
      <c r="D130" s="38"/>
      <c r="E130" s="39"/>
      <c r="F130" s="36"/>
      <c r="G130" s="36"/>
      <c r="H130" s="36"/>
      <c r="I130" s="38"/>
      <c r="J130" s="36"/>
      <c r="K130" s="36"/>
      <c r="L130" s="36"/>
      <c r="M130" s="36"/>
      <c r="N130" s="36"/>
      <c r="O130" s="36"/>
      <c r="P130" s="36"/>
      <c r="Q130" s="42"/>
      <c r="R130" s="42"/>
      <c r="S130" s="42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</row>
    <row r="131" spans="1:107" ht="16.5" customHeight="1" x14ac:dyDescent="0.2">
      <c r="A131" s="36"/>
      <c r="B131" s="37"/>
      <c r="C131" s="36"/>
      <c r="D131" s="38"/>
      <c r="E131" s="39"/>
      <c r="F131" s="36"/>
      <c r="G131" s="36"/>
      <c r="H131" s="36"/>
      <c r="I131" s="38"/>
      <c r="J131" s="36"/>
      <c r="K131" s="36"/>
      <c r="L131" s="36"/>
      <c r="M131" s="36"/>
      <c r="N131" s="36"/>
      <c r="O131" s="36"/>
      <c r="P131" s="36"/>
      <c r="Q131" s="42"/>
      <c r="R131" s="42"/>
      <c r="S131" s="42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</row>
    <row r="132" spans="1:107" ht="16.5" customHeight="1" x14ac:dyDescent="0.2">
      <c r="A132" s="36"/>
      <c r="B132" s="37"/>
      <c r="C132" s="36"/>
      <c r="D132" s="38"/>
      <c r="E132" s="39"/>
      <c r="F132" s="36"/>
      <c r="G132" s="36"/>
      <c r="H132" s="36"/>
      <c r="I132" s="38"/>
      <c r="J132" s="36"/>
      <c r="K132" s="36"/>
      <c r="L132" s="36"/>
      <c r="M132" s="36"/>
      <c r="N132" s="36"/>
      <c r="O132" s="36"/>
      <c r="P132" s="36"/>
      <c r="Q132" s="42"/>
      <c r="R132" s="42"/>
      <c r="S132" s="42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</row>
    <row r="133" spans="1:107" ht="16.5" customHeight="1" x14ac:dyDescent="0.2">
      <c r="A133" s="36"/>
      <c r="B133" s="37"/>
      <c r="C133" s="36"/>
      <c r="D133" s="38"/>
      <c r="E133" s="39"/>
      <c r="F133" s="36"/>
      <c r="G133" s="36"/>
      <c r="H133" s="36"/>
      <c r="I133" s="38"/>
      <c r="J133" s="36"/>
      <c r="K133" s="36"/>
      <c r="L133" s="36"/>
      <c r="M133" s="36"/>
      <c r="N133" s="36"/>
      <c r="O133" s="36"/>
      <c r="P133" s="36"/>
      <c r="Q133" s="42"/>
      <c r="R133" s="42"/>
      <c r="S133" s="42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</row>
    <row r="134" spans="1:107" ht="16.5" customHeight="1" x14ac:dyDescent="0.2">
      <c r="A134" s="36"/>
      <c r="B134" s="37"/>
      <c r="C134" s="36"/>
      <c r="D134" s="38"/>
      <c r="E134" s="39"/>
      <c r="F134" s="36"/>
      <c r="G134" s="36"/>
      <c r="H134" s="36"/>
      <c r="I134" s="38"/>
      <c r="J134" s="36"/>
      <c r="K134" s="36"/>
      <c r="L134" s="36"/>
      <c r="M134" s="36"/>
      <c r="N134" s="36"/>
      <c r="O134" s="36"/>
      <c r="P134" s="36"/>
      <c r="Q134" s="42"/>
      <c r="R134" s="42"/>
      <c r="S134" s="42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</row>
    <row r="135" spans="1:107" ht="16.5" customHeight="1" x14ac:dyDescent="0.2">
      <c r="A135" s="36"/>
      <c r="B135" s="37"/>
      <c r="C135" s="36"/>
      <c r="D135" s="38"/>
      <c r="E135" s="39"/>
      <c r="F135" s="36"/>
      <c r="G135" s="36"/>
      <c r="H135" s="36"/>
      <c r="I135" s="38"/>
      <c r="J135" s="36"/>
      <c r="K135" s="36"/>
      <c r="L135" s="36"/>
      <c r="M135" s="36"/>
      <c r="N135" s="36"/>
      <c r="O135" s="36"/>
      <c r="P135" s="36"/>
      <c r="Q135" s="42"/>
      <c r="R135" s="42"/>
      <c r="S135" s="42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</row>
    <row r="136" spans="1:107" ht="16.5" customHeight="1" x14ac:dyDescent="0.2">
      <c r="A136" s="36"/>
      <c r="B136" s="37"/>
      <c r="C136" s="36"/>
      <c r="D136" s="38"/>
      <c r="E136" s="39"/>
      <c r="F136" s="36"/>
      <c r="G136" s="36"/>
      <c r="H136" s="36"/>
      <c r="I136" s="38"/>
      <c r="J136" s="36"/>
      <c r="K136" s="36"/>
      <c r="L136" s="36"/>
      <c r="M136" s="36"/>
      <c r="N136" s="36"/>
      <c r="O136" s="36"/>
      <c r="P136" s="36"/>
      <c r="Q136" s="42"/>
      <c r="R136" s="42"/>
      <c r="S136" s="42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</row>
    <row r="137" spans="1:107" ht="16.5" customHeight="1" x14ac:dyDescent="0.2">
      <c r="A137" s="36"/>
      <c r="B137" s="37"/>
      <c r="C137" s="36"/>
      <c r="D137" s="38"/>
      <c r="E137" s="39"/>
      <c r="F137" s="36"/>
      <c r="G137" s="36"/>
      <c r="H137" s="36"/>
      <c r="I137" s="38"/>
      <c r="J137" s="36"/>
      <c r="K137" s="36"/>
      <c r="L137" s="36"/>
      <c r="M137" s="36"/>
      <c r="N137" s="36"/>
      <c r="O137" s="36"/>
      <c r="P137" s="36"/>
      <c r="Q137" s="42"/>
      <c r="R137" s="42"/>
      <c r="S137" s="42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</row>
    <row r="138" spans="1:107" ht="16.5" customHeight="1" x14ac:dyDescent="0.2">
      <c r="A138" s="36"/>
      <c r="B138" s="37"/>
      <c r="C138" s="36"/>
      <c r="D138" s="38"/>
      <c r="E138" s="39"/>
      <c r="F138" s="36"/>
      <c r="G138" s="36"/>
      <c r="H138" s="36"/>
      <c r="I138" s="38"/>
      <c r="J138" s="36"/>
      <c r="K138" s="36"/>
      <c r="L138" s="36"/>
      <c r="M138" s="36"/>
      <c r="N138" s="36"/>
      <c r="O138" s="36"/>
      <c r="P138" s="36"/>
      <c r="Q138" s="42"/>
      <c r="R138" s="42"/>
      <c r="S138" s="42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</row>
    <row r="139" spans="1:107" ht="16.5" customHeight="1" x14ac:dyDescent="0.2">
      <c r="A139" s="36"/>
      <c r="B139" s="37"/>
      <c r="C139" s="36"/>
      <c r="D139" s="38"/>
      <c r="E139" s="39"/>
      <c r="F139" s="36"/>
      <c r="G139" s="36"/>
      <c r="H139" s="36"/>
      <c r="I139" s="38"/>
      <c r="J139" s="36"/>
      <c r="K139" s="36"/>
      <c r="L139" s="36"/>
      <c r="M139" s="36"/>
      <c r="N139" s="36"/>
      <c r="O139" s="36"/>
      <c r="P139" s="36"/>
      <c r="Q139" s="42"/>
      <c r="R139" s="42"/>
      <c r="S139" s="42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</row>
    <row r="140" spans="1:107" ht="16.5" customHeight="1" x14ac:dyDescent="0.2">
      <c r="A140" s="36"/>
      <c r="B140" s="37"/>
      <c r="C140" s="36"/>
      <c r="D140" s="38"/>
      <c r="E140" s="39"/>
      <c r="F140" s="36"/>
      <c r="G140" s="36"/>
      <c r="H140" s="36"/>
      <c r="I140" s="38"/>
      <c r="J140" s="36"/>
      <c r="K140" s="36"/>
      <c r="L140" s="36"/>
      <c r="M140" s="36"/>
      <c r="N140" s="36"/>
      <c r="O140" s="36"/>
      <c r="P140" s="36"/>
      <c r="Q140" s="42"/>
      <c r="R140" s="42"/>
      <c r="S140" s="42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</row>
    <row r="141" spans="1:107" ht="16.5" customHeight="1" x14ac:dyDescent="0.2">
      <c r="A141" s="36"/>
      <c r="B141" s="37"/>
      <c r="C141" s="36"/>
      <c r="D141" s="38"/>
      <c r="E141" s="39"/>
      <c r="F141" s="36"/>
      <c r="G141" s="36"/>
      <c r="H141" s="36"/>
      <c r="I141" s="38"/>
      <c r="J141" s="36"/>
      <c r="K141" s="36"/>
      <c r="L141" s="36"/>
      <c r="M141" s="36"/>
      <c r="N141" s="36"/>
      <c r="O141" s="36"/>
      <c r="P141" s="36"/>
      <c r="Q141" s="42"/>
      <c r="R141" s="42"/>
      <c r="S141" s="42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</row>
    <row r="142" spans="1:107" ht="16.5" customHeight="1" x14ac:dyDescent="0.2">
      <c r="A142" s="36"/>
      <c r="B142" s="37"/>
      <c r="C142" s="36"/>
      <c r="D142" s="38"/>
      <c r="E142" s="39"/>
      <c r="F142" s="36"/>
      <c r="G142" s="36"/>
      <c r="H142" s="36"/>
      <c r="I142" s="38"/>
      <c r="J142" s="36"/>
      <c r="K142" s="36"/>
      <c r="L142" s="36"/>
      <c r="M142" s="36"/>
      <c r="N142" s="36"/>
      <c r="O142" s="36"/>
      <c r="P142" s="36"/>
      <c r="Q142" s="42"/>
      <c r="R142" s="42"/>
      <c r="S142" s="42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</row>
    <row r="143" spans="1:107" ht="16.5" customHeight="1" x14ac:dyDescent="0.2">
      <c r="A143" s="36"/>
      <c r="B143" s="37"/>
      <c r="C143" s="36"/>
      <c r="D143" s="38"/>
      <c r="E143" s="39"/>
      <c r="F143" s="36"/>
      <c r="G143" s="36"/>
      <c r="H143" s="36"/>
      <c r="I143" s="38"/>
      <c r="J143" s="36"/>
      <c r="K143" s="36"/>
      <c r="L143" s="36"/>
      <c r="M143" s="36"/>
      <c r="N143" s="36"/>
      <c r="O143" s="36"/>
      <c r="P143" s="36"/>
      <c r="Q143" s="42"/>
      <c r="R143" s="42"/>
      <c r="S143" s="42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</row>
    <row r="144" spans="1:107" ht="16.5" customHeight="1" x14ac:dyDescent="0.2">
      <c r="A144" s="36"/>
      <c r="B144" s="37"/>
      <c r="C144" s="36"/>
      <c r="D144" s="38"/>
      <c r="E144" s="39"/>
      <c r="F144" s="36"/>
      <c r="G144" s="36"/>
      <c r="H144" s="36"/>
      <c r="I144" s="38"/>
      <c r="J144" s="36"/>
      <c r="K144" s="36"/>
      <c r="L144" s="36"/>
      <c r="M144" s="36"/>
      <c r="N144" s="36"/>
      <c r="O144" s="36"/>
      <c r="P144" s="36"/>
      <c r="Q144" s="42"/>
      <c r="R144" s="42"/>
      <c r="S144" s="42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</row>
    <row r="145" spans="1:114" ht="16.5" customHeight="1" x14ac:dyDescent="0.2">
      <c r="A145" s="36"/>
      <c r="B145" s="37"/>
      <c r="C145" s="36"/>
      <c r="D145" s="38"/>
      <c r="E145" s="39"/>
      <c r="F145" s="36"/>
      <c r="G145" s="36"/>
      <c r="H145" s="36"/>
      <c r="I145" s="38"/>
      <c r="J145" s="36"/>
      <c r="K145" s="36"/>
      <c r="L145" s="36"/>
      <c r="M145" s="36"/>
      <c r="N145" s="36"/>
      <c r="O145" s="36"/>
      <c r="P145" s="36"/>
      <c r="Q145" s="42"/>
      <c r="R145" s="42"/>
      <c r="S145" s="42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</row>
    <row r="146" spans="1:114" ht="16.5" customHeight="1" x14ac:dyDescent="0.2">
      <c r="A146" s="36"/>
      <c r="B146" s="37"/>
      <c r="C146" s="36"/>
      <c r="D146" s="38"/>
      <c r="E146" s="39"/>
      <c r="F146" s="36"/>
      <c r="G146" s="36"/>
      <c r="H146" s="36"/>
      <c r="I146" s="38"/>
      <c r="J146" s="36"/>
      <c r="K146" s="36"/>
      <c r="L146" s="36"/>
      <c r="M146" s="36"/>
      <c r="N146" s="36"/>
      <c r="O146" s="36"/>
      <c r="P146" s="36"/>
      <c r="Q146" s="42"/>
      <c r="R146" s="42"/>
      <c r="S146" s="42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</row>
    <row r="147" spans="1:114" ht="16.5" customHeight="1" x14ac:dyDescent="0.2">
      <c r="A147" s="36"/>
      <c r="B147" s="37"/>
      <c r="C147" s="36"/>
      <c r="D147" s="38"/>
      <c r="E147" s="39"/>
      <c r="F147" s="36"/>
      <c r="G147" s="36"/>
      <c r="H147" s="36"/>
      <c r="I147" s="38"/>
      <c r="J147" s="36"/>
      <c r="K147" s="36"/>
      <c r="L147" s="36"/>
      <c r="M147" s="36"/>
      <c r="N147" s="36"/>
      <c r="O147" s="36"/>
      <c r="P147" s="36"/>
      <c r="Q147" s="42"/>
      <c r="R147" s="42"/>
      <c r="S147" s="42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</row>
    <row r="148" spans="1:114" ht="16.5" customHeight="1" x14ac:dyDescent="0.2">
      <c r="A148" s="36"/>
      <c r="B148" s="37"/>
      <c r="C148" s="36"/>
      <c r="D148" s="38"/>
      <c r="E148" s="39"/>
      <c r="F148" s="36"/>
      <c r="G148" s="36"/>
      <c r="H148" s="36"/>
      <c r="I148" s="38"/>
      <c r="J148" s="36"/>
      <c r="K148" s="36"/>
      <c r="L148" s="36"/>
      <c r="M148" s="36"/>
      <c r="N148" s="36"/>
      <c r="O148" s="36"/>
      <c r="P148" s="36"/>
      <c r="Q148" s="42"/>
      <c r="R148" s="42"/>
      <c r="S148" s="42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</row>
    <row r="149" spans="1:114" ht="16.5" customHeight="1" x14ac:dyDescent="0.2">
      <c r="A149" s="36"/>
      <c r="B149" s="37"/>
      <c r="C149" s="36"/>
      <c r="D149" s="38"/>
      <c r="E149" s="39"/>
      <c r="F149" s="36"/>
      <c r="G149" s="36"/>
      <c r="H149" s="36"/>
      <c r="I149" s="38"/>
      <c r="J149" s="36"/>
      <c r="K149" s="36"/>
      <c r="L149" s="36"/>
      <c r="M149" s="36"/>
      <c r="N149" s="36"/>
      <c r="O149" s="36"/>
      <c r="Q149" s="42"/>
      <c r="R149" s="42"/>
      <c r="S149" s="36"/>
      <c r="T149" s="36"/>
      <c r="U149" s="36"/>
      <c r="V149" s="36"/>
      <c r="W149" s="36"/>
      <c r="X149" s="36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</row>
    <row r="150" spans="1:114" ht="16.5" customHeight="1" x14ac:dyDescent="0.2">
      <c r="A150" s="36"/>
      <c r="B150" s="37"/>
      <c r="C150" s="36"/>
      <c r="D150" s="38"/>
      <c r="E150" s="39"/>
      <c r="F150" s="36"/>
      <c r="G150" s="36"/>
      <c r="H150" s="36"/>
      <c r="I150" s="38"/>
      <c r="J150" s="36"/>
      <c r="K150" s="36"/>
      <c r="L150" s="36"/>
      <c r="M150" s="36"/>
      <c r="N150" s="36"/>
      <c r="O150" s="36"/>
      <c r="Q150" s="42"/>
      <c r="R150" s="42"/>
      <c r="S150" s="36"/>
      <c r="T150" s="36"/>
      <c r="U150" s="36"/>
      <c r="V150" s="36"/>
      <c r="W150" s="36"/>
      <c r="X150" s="36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</row>
    <row r="151" spans="1:114" ht="16.5" customHeight="1" x14ac:dyDescent="0.2">
      <c r="A151" s="36"/>
      <c r="B151" s="37"/>
      <c r="C151" s="36"/>
      <c r="D151" s="38"/>
      <c r="E151" s="39"/>
      <c r="F151" s="36"/>
      <c r="G151" s="36"/>
      <c r="H151" s="36"/>
      <c r="I151" s="38"/>
      <c r="J151" s="36"/>
      <c r="K151" s="36"/>
      <c r="L151" s="36"/>
      <c r="M151" s="36"/>
      <c r="N151" s="36"/>
      <c r="O151" s="36"/>
      <c r="Q151" s="42"/>
      <c r="R151" s="42"/>
      <c r="S151" s="36"/>
      <c r="T151" s="36"/>
      <c r="U151" s="36"/>
      <c r="V151" s="36"/>
      <c r="W151" s="36"/>
      <c r="X151" s="36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</row>
    <row r="152" spans="1:114" ht="16.5" customHeight="1" x14ac:dyDescent="0.2">
      <c r="A152" s="36"/>
      <c r="B152" s="37"/>
      <c r="C152" s="36"/>
      <c r="D152" s="38"/>
      <c r="E152" s="39"/>
      <c r="F152" s="36"/>
      <c r="G152" s="36"/>
      <c r="H152" s="36"/>
      <c r="I152" s="38"/>
      <c r="J152" s="36"/>
      <c r="K152" s="36"/>
      <c r="L152" s="36"/>
      <c r="M152" s="36"/>
      <c r="N152" s="36"/>
      <c r="O152" s="36"/>
      <c r="Q152" s="42"/>
      <c r="R152" s="42"/>
      <c r="S152" s="36"/>
      <c r="T152" s="36"/>
      <c r="U152" s="36"/>
      <c r="V152" s="36"/>
      <c r="W152" s="36"/>
      <c r="X152" s="36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</row>
    <row r="153" spans="1:114" ht="16.5" customHeight="1" x14ac:dyDescent="0.2">
      <c r="A153" s="36"/>
      <c r="B153" s="37"/>
      <c r="C153" s="36"/>
      <c r="D153" s="38"/>
      <c r="E153" s="39"/>
      <c r="F153" s="36"/>
      <c r="G153" s="36"/>
      <c r="H153" s="36"/>
      <c r="I153" s="38"/>
      <c r="J153" s="36"/>
      <c r="K153" s="36"/>
      <c r="L153" s="36"/>
      <c r="M153" s="36"/>
      <c r="N153" s="36"/>
      <c r="O153" s="36"/>
      <c r="Q153" s="42"/>
      <c r="R153" s="42"/>
      <c r="S153" s="36"/>
      <c r="T153" s="36"/>
      <c r="U153" s="36"/>
      <c r="V153" s="36"/>
      <c r="W153" s="36"/>
      <c r="X153" s="36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</row>
    <row r="154" spans="1:114" ht="16.5" customHeight="1" x14ac:dyDescent="0.2">
      <c r="A154" s="36"/>
      <c r="B154" s="37"/>
      <c r="C154" s="36"/>
      <c r="D154" s="38"/>
      <c r="E154" s="39"/>
      <c r="F154" s="36"/>
      <c r="G154" s="36"/>
      <c r="H154" s="36"/>
      <c r="I154" s="38"/>
      <c r="J154" s="36"/>
      <c r="K154" s="36"/>
      <c r="L154" s="36"/>
      <c r="M154" s="36"/>
      <c r="N154" s="36"/>
      <c r="O154" s="36"/>
      <c r="Q154" s="42"/>
      <c r="R154" s="42"/>
      <c r="S154" s="36"/>
      <c r="T154" s="36"/>
      <c r="U154" s="36"/>
      <c r="V154" s="36"/>
      <c r="W154" s="36"/>
      <c r="X154" s="36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</row>
    <row r="155" spans="1:114" ht="16.5" customHeight="1" x14ac:dyDescent="0.2">
      <c r="A155" s="36"/>
      <c r="B155" s="37"/>
      <c r="C155" s="36"/>
      <c r="D155" s="38"/>
      <c r="E155" s="39"/>
      <c r="F155" s="36"/>
      <c r="G155" s="36"/>
      <c r="H155" s="36"/>
      <c r="I155" s="38"/>
      <c r="J155" s="36"/>
      <c r="K155" s="36"/>
      <c r="L155" s="36"/>
      <c r="M155" s="36"/>
      <c r="N155" s="36"/>
      <c r="O155" s="36"/>
      <c r="Q155" s="42"/>
      <c r="R155" s="42"/>
      <c r="S155" s="36"/>
      <c r="T155" s="36"/>
      <c r="U155" s="36"/>
      <c r="V155" s="36"/>
      <c r="W155" s="36"/>
      <c r="X155" s="36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</row>
    <row r="156" spans="1:114" ht="16.5" customHeight="1" x14ac:dyDescent="0.2">
      <c r="A156" s="36"/>
      <c r="B156" s="37"/>
      <c r="C156" s="36"/>
      <c r="D156" s="38"/>
      <c r="E156" s="39"/>
      <c r="F156" s="36"/>
      <c r="G156" s="36"/>
      <c r="H156" s="36"/>
      <c r="I156" s="38"/>
      <c r="J156" s="36"/>
      <c r="K156" s="36"/>
      <c r="L156" s="36"/>
      <c r="M156" s="36"/>
      <c r="N156" s="36"/>
      <c r="O156" s="36"/>
      <c r="Q156" s="42"/>
      <c r="R156" s="42"/>
      <c r="S156" s="36"/>
      <c r="T156" s="36"/>
      <c r="U156" s="36"/>
      <c r="V156" s="36"/>
      <c r="W156" s="36"/>
      <c r="X156" s="36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</row>
    <row r="157" spans="1:114" ht="16.5" customHeight="1" x14ac:dyDescent="0.2">
      <c r="A157" s="36"/>
      <c r="B157" s="37"/>
      <c r="C157" s="36"/>
      <c r="D157" s="38"/>
      <c r="E157" s="39"/>
      <c r="F157" s="36"/>
      <c r="G157" s="36"/>
      <c r="H157" s="36"/>
      <c r="I157" s="38"/>
      <c r="J157" s="36"/>
      <c r="K157" s="36"/>
      <c r="L157" s="36"/>
      <c r="M157" s="36"/>
      <c r="N157" s="36"/>
      <c r="O157" s="36"/>
      <c r="Q157" s="42"/>
      <c r="R157" s="42"/>
      <c r="S157" s="36"/>
      <c r="T157" s="36"/>
      <c r="U157" s="36"/>
      <c r="V157" s="36"/>
      <c r="W157" s="36"/>
      <c r="X157" s="36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</row>
    <row r="158" spans="1:114" ht="16.5" customHeight="1" x14ac:dyDescent="0.2">
      <c r="A158" s="36"/>
      <c r="B158" s="37"/>
      <c r="C158" s="36"/>
      <c r="D158" s="38"/>
      <c r="E158" s="39"/>
      <c r="F158" s="36"/>
      <c r="G158" s="36"/>
      <c r="H158" s="36"/>
      <c r="I158" s="38"/>
      <c r="J158" s="36"/>
      <c r="K158" s="36"/>
      <c r="L158" s="36"/>
      <c r="M158" s="36"/>
      <c r="N158" s="36"/>
      <c r="O158" s="36"/>
      <c r="Q158" s="42"/>
      <c r="R158" s="42"/>
      <c r="S158" s="36"/>
      <c r="T158" s="36"/>
      <c r="U158" s="36"/>
      <c r="V158" s="36"/>
      <c r="W158" s="36"/>
      <c r="X158" s="36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</row>
    <row r="159" spans="1:114" ht="16.5" customHeight="1" x14ac:dyDescent="0.2">
      <c r="A159" s="36"/>
      <c r="B159" s="37"/>
      <c r="C159" s="36"/>
      <c r="D159" s="38"/>
      <c r="E159" s="39"/>
      <c r="F159" s="36"/>
      <c r="G159" s="36"/>
      <c r="H159" s="36"/>
      <c r="I159" s="38"/>
      <c r="J159" s="36"/>
      <c r="K159" s="36"/>
      <c r="L159" s="36"/>
      <c r="M159" s="36"/>
      <c r="N159" s="36"/>
      <c r="O159" s="36"/>
      <c r="Q159" s="42"/>
      <c r="R159" s="42"/>
      <c r="S159" s="36"/>
      <c r="T159" s="36"/>
      <c r="U159" s="36"/>
      <c r="V159" s="36"/>
      <c r="W159" s="36"/>
      <c r="X159" s="36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</row>
    <row r="160" spans="1:114" ht="16.5" customHeight="1" x14ac:dyDescent="0.2">
      <c r="A160" s="36"/>
      <c r="B160" s="37"/>
      <c r="C160" s="36"/>
      <c r="D160" s="38"/>
      <c r="E160" s="39"/>
      <c r="F160" s="36"/>
      <c r="G160" s="36"/>
      <c r="H160" s="36"/>
      <c r="I160" s="38"/>
      <c r="J160" s="36"/>
      <c r="K160" s="36"/>
      <c r="L160" s="36"/>
      <c r="M160" s="36"/>
      <c r="N160" s="36"/>
      <c r="O160" s="36"/>
      <c r="Q160" s="42"/>
      <c r="R160" s="42"/>
      <c r="S160" s="36"/>
      <c r="T160" s="36"/>
      <c r="U160" s="36"/>
      <c r="V160" s="36"/>
      <c r="W160" s="36"/>
      <c r="X160" s="36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</row>
    <row r="161" spans="1:114" ht="16.5" customHeight="1" x14ac:dyDescent="0.2">
      <c r="A161" s="36"/>
      <c r="B161" s="37"/>
      <c r="C161" s="36"/>
      <c r="D161" s="38"/>
      <c r="E161" s="39"/>
      <c r="F161" s="36"/>
      <c r="G161" s="36"/>
      <c r="H161" s="36"/>
      <c r="I161" s="38"/>
      <c r="J161" s="36"/>
      <c r="K161" s="36"/>
      <c r="L161" s="36"/>
      <c r="M161" s="36"/>
      <c r="N161" s="36"/>
      <c r="O161" s="36"/>
      <c r="Q161" s="42"/>
      <c r="R161" s="42"/>
      <c r="S161" s="36"/>
      <c r="T161" s="36"/>
      <c r="U161" s="36"/>
      <c r="V161" s="36"/>
      <c r="W161" s="36"/>
      <c r="X161" s="36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</row>
    <row r="162" spans="1:114" ht="16.5" customHeight="1" x14ac:dyDescent="0.2">
      <c r="A162" s="36"/>
      <c r="B162" s="37"/>
      <c r="C162" s="36"/>
      <c r="D162" s="38"/>
      <c r="E162" s="39"/>
      <c r="F162" s="36"/>
      <c r="G162" s="36"/>
      <c r="H162" s="36"/>
      <c r="I162" s="38"/>
      <c r="J162" s="36"/>
      <c r="K162" s="36"/>
      <c r="L162" s="36"/>
      <c r="M162" s="36"/>
      <c r="N162" s="36"/>
      <c r="O162" s="36"/>
      <c r="Q162" s="42"/>
      <c r="R162" s="42"/>
      <c r="S162" s="36"/>
      <c r="T162" s="36"/>
      <c r="U162" s="36"/>
      <c r="V162" s="36"/>
      <c r="W162" s="36"/>
      <c r="X162" s="36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</row>
    <row r="163" spans="1:114" ht="16.5" customHeight="1" x14ac:dyDescent="0.2">
      <c r="A163" s="36"/>
      <c r="B163" s="37"/>
      <c r="C163" s="36"/>
      <c r="D163" s="38"/>
      <c r="E163" s="39"/>
      <c r="F163" s="36"/>
      <c r="G163" s="36"/>
      <c r="H163" s="36"/>
      <c r="I163" s="38"/>
      <c r="J163" s="36"/>
      <c r="K163" s="36"/>
      <c r="L163" s="36"/>
      <c r="M163" s="36"/>
      <c r="N163" s="36"/>
      <c r="O163" s="36"/>
      <c r="Q163" s="42"/>
      <c r="R163" s="42"/>
      <c r="S163" s="36"/>
      <c r="T163" s="36"/>
      <c r="U163" s="36"/>
      <c r="V163" s="36"/>
      <c r="W163" s="36"/>
      <c r="X163" s="36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</row>
    <row r="164" spans="1:114" ht="16.5" customHeight="1" x14ac:dyDescent="0.2">
      <c r="A164" s="36"/>
      <c r="B164" s="37"/>
      <c r="C164" s="36"/>
      <c r="D164" s="38"/>
      <c r="E164" s="39"/>
      <c r="F164" s="36"/>
      <c r="G164" s="36"/>
      <c r="H164" s="36"/>
      <c r="I164" s="38"/>
      <c r="J164" s="36"/>
      <c r="K164" s="36"/>
      <c r="L164" s="36"/>
      <c r="M164" s="36"/>
      <c r="N164" s="36"/>
      <c r="O164" s="36"/>
      <c r="Q164" s="42"/>
      <c r="R164" s="42"/>
      <c r="S164" s="36"/>
      <c r="T164" s="36"/>
      <c r="U164" s="36"/>
      <c r="V164" s="36"/>
      <c r="W164" s="36"/>
      <c r="X164" s="36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</row>
    <row r="165" spans="1:114" ht="16.5" customHeight="1" x14ac:dyDescent="0.2">
      <c r="A165" s="36"/>
      <c r="B165" s="37"/>
      <c r="C165" s="36"/>
      <c r="D165" s="38"/>
      <c r="E165" s="39"/>
      <c r="F165" s="36"/>
      <c r="G165" s="36"/>
      <c r="H165" s="36"/>
      <c r="I165" s="38"/>
      <c r="J165" s="36"/>
      <c r="K165" s="36"/>
      <c r="L165" s="36"/>
      <c r="M165" s="36"/>
      <c r="N165" s="36"/>
      <c r="O165" s="36"/>
      <c r="Q165" s="42"/>
      <c r="R165" s="42"/>
      <c r="S165" s="36"/>
      <c r="T165" s="36"/>
      <c r="U165" s="36"/>
      <c r="V165" s="36"/>
      <c r="W165" s="36"/>
      <c r="X165" s="36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</row>
    <row r="166" spans="1:114" ht="16.5" customHeight="1" x14ac:dyDescent="0.2">
      <c r="A166" s="36"/>
      <c r="B166" s="37"/>
      <c r="C166" s="36"/>
      <c r="D166" s="38"/>
      <c r="E166" s="39"/>
      <c r="F166" s="36"/>
      <c r="G166" s="36"/>
      <c r="H166" s="36"/>
      <c r="I166" s="38"/>
      <c r="J166" s="36"/>
      <c r="K166" s="36"/>
      <c r="L166" s="36"/>
      <c r="M166" s="36"/>
      <c r="N166" s="36"/>
      <c r="O166" s="36"/>
      <c r="Q166" s="42"/>
      <c r="R166" s="42"/>
      <c r="S166" s="36"/>
      <c r="T166" s="36"/>
      <c r="U166" s="36"/>
      <c r="V166" s="36"/>
      <c r="W166" s="36"/>
      <c r="X166" s="36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</row>
    <row r="167" spans="1:114" ht="16.5" customHeight="1" x14ac:dyDescent="0.2">
      <c r="A167" s="36"/>
      <c r="B167" s="37"/>
      <c r="C167" s="36"/>
      <c r="D167" s="38"/>
      <c r="E167" s="39"/>
      <c r="F167" s="36"/>
      <c r="G167" s="36"/>
      <c r="H167" s="36"/>
      <c r="I167" s="38"/>
      <c r="J167" s="36"/>
      <c r="K167" s="36"/>
      <c r="L167" s="36"/>
      <c r="M167" s="36"/>
      <c r="N167" s="36"/>
      <c r="O167" s="36"/>
      <c r="Q167" s="42"/>
      <c r="R167" s="42"/>
      <c r="S167" s="36"/>
      <c r="T167" s="36"/>
      <c r="U167" s="36"/>
      <c r="V167" s="36"/>
      <c r="W167" s="36"/>
      <c r="X167" s="36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</row>
    <row r="168" spans="1:114" ht="16.5" customHeight="1" x14ac:dyDescent="0.2">
      <c r="A168" s="36"/>
      <c r="B168" s="37"/>
      <c r="C168" s="36"/>
      <c r="D168" s="38"/>
      <c r="E168" s="39"/>
      <c r="F168" s="36"/>
      <c r="G168" s="36"/>
      <c r="H168" s="36"/>
      <c r="I168" s="38"/>
      <c r="J168" s="36"/>
      <c r="K168" s="36"/>
      <c r="L168" s="36"/>
      <c r="M168" s="36"/>
      <c r="N168" s="36"/>
      <c r="O168" s="36"/>
      <c r="Q168" s="42"/>
      <c r="R168" s="42"/>
      <c r="S168" s="36"/>
      <c r="T168" s="36"/>
      <c r="U168" s="36"/>
      <c r="V168" s="36"/>
      <c r="W168" s="36"/>
      <c r="X168" s="36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</row>
    <row r="169" spans="1:114" ht="16.5" customHeight="1" x14ac:dyDescent="0.2">
      <c r="A169" s="36"/>
      <c r="B169" s="37"/>
      <c r="C169" s="36"/>
      <c r="D169" s="38"/>
      <c r="E169" s="39"/>
      <c r="F169" s="36"/>
      <c r="G169" s="36"/>
      <c r="H169" s="36"/>
      <c r="I169" s="38"/>
      <c r="J169" s="36"/>
      <c r="K169" s="36"/>
      <c r="L169" s="36"/>
      <c r="M169" s="36"/>
      <c r="N169" s="36"/>
      <c r="O169" s="36"/>
      <c r="Q169" s="42"/>
      <c r="R169" s="42"/>
      <c r="S169" s="36"/>
      <c r="T169" s="36"/>
      <c r="U169" s="36"/>
      <c r="V169" s="36"/>
      <c r="W169" s="36"/>
      <c r="X169" s="36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</row>
    <row r="170" spans="1:114" ht="16.5" customHeight="1" x14ac:dyDescent="0.2">
      <c r="A170" s="36"/>
      <c r="B170" s="37"/>
      <c r="C170" s="36"/>
      <c r="D170" s="38"/>
      <c r="E170" s="39"/>
      <c r="F170" s="36"/>
      <c r="G170" s="36"/>
      <c r="H170" s="36"/>
      <c r="I170" s="38"/>
      <c r="J170" s="36"/>
      <c r="K170" s="36"/>
      <c r="L170" s="36"/>
      <c r="M170" s="36"/>
      <c r="N170" s="36"/>
      <c r="O170" s="36"/>
      <c r="Q170" s="42"/>
      <c r="R170" s="42"/>
      <c r="S170" s="36"/>
      <c r="T170" s="36"/>
      <c r="U170" s="36"/>
      <c r="V170" s="36"/>
      <c r="W170" s="36"/>
      <c r="X170" s="36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</row>
    <row r="171" spans="1:114" ht="16.5" customHeight="1" x14ac:dyDescent="0.2">
      <c r="A171" s="36"/>
      <c r="B171" s="37"/>
      <c r="C171" s="36"/>
      <c r="D171" s="38"/>
      <c r="E171" s="39"/>
      <c r="F171" s="36"/>
      <c r="G171" s="36"/>
      <c r="H171" s="36"/>
      <c r="I171" s="38"/>
      <c r="J171" s="36"/>
      <c r="K171" s="36"/>
      <c r="L171" s="36"/>
      <c r="M171" s="36"/>
      <c r="N171" s="36"/>
      <c r="O171" s="36"/>
      <c r="Q171" s="42"/>
      <c r="R171" s="42"/>
      <c r="S171" s="36"/>
      <c r="T171" s="36"/>
      <c r="U171" s="36"/>
      <c r="V171" s="36"/>
      <c r="W171" s="36"/>
      <c r="X171" s="36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</row>
    <row r="172" spans="1:114" ht="16.5" customHeight="1" x14ac:dyDescent="0.2">
      <c r="A172" s="36"/>
      <c r="B172" s="37"/>
      <c r="C172" s="36"/>
      <c r="D172" s="38"/>
      <c r="E172" s="39"/>
      <c r="F172" s="36"/>
      <c r="G172" s="36"/>
      <c r="H172" s="36"/>
      <c r="I172" s="38"/>
      <c r="J172" s="36"/>
      <c r="K172" s="36"/>
      <c r="L172" s="36"/>
      <c r="M172" s="36"/>
      <c r="N172" s="36"/>
      <c r="O172" s="36"/>
      <c r="Q172" s="42"/>
      <c r="R172" s="42"/>
      <c r="S172" s="36"/>
      <c r="T172" s="36"/>
      <c r="U172" s="36"/>
      <c r="V172" s="36"/>
      <c r="W172" s="36"/>
      <c r="X172" s="36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</row>
    <row r="173" spans="1:114" ht="16.5" customHeight="1" x14ac:dyDescent="0.2">
      <c r="A173" s="36"/>
      <c r="B173" s="37"/>
      <c r="C173" s="36"/>
      <c r="D173" s="38"/>
      <c r="E173" s="39"/>
      <c r="F173" s="36"/>
      <c r="G173" s="36"/>
      <c r="H173" s="36"/>
      <c r="I173" s="38"/>
      <c r="J173" s="36"/>
      <c r="K173" s="36"/>
      <c r="L173" s="36"/>
      <c r="M173" s="36"/>
      <c r="N173" s="36"/>
      <c r="O173" s="36"/>
      <c r="Q173" s="42"/>
      <c r="R173" s="42"/>
      <c r="S173" s="36"/>
      <c r="T173" s="36"/>
      <c r="U173" s="36"/>
      <c r="V173" s="36"/>
      <c r="W173" s="36"/>
      <c r="X173" s="36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</row>
    <row r="174" spans="1:114" ht="16.5" customHeight="1" x14ac:dyDescent="0.2">
      <c r="A174" s="36"/>
      <c r="B174" s="37"/>
      <c r="C174" s="36"/>
      <c r="D174" s="38"/>
      <c r="E174" s="39"/>
      <c r="F174" s="36"/>
      <c r="G174" s="36"/>
      <c r="H174" s="36"/>
      <c r="I174" s="38"/>
      <c r="J174" s="36"/>
      <c r="K174" s="36"/>
      <c r="L174" s="36"/>
      <c r="M174" s="36"/>
      <c r="N174" s="36"/>
      <c r="O174" s="36"/>
      <c r="Q174" s="42"/>
      <c r="R174" s="42"/>
      <c r="S174" s="36"/>
      <c r="T174" s="36"/>
      <c r="U174" s="36"/>
      <c r="V174" s="36"/>
      <c r="W174" s="36"/>
      <c r="X174" s="36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</row>
    <row r="175" spans="1:114" ht="16.5" customHeight="1" x14ac:dyDescent="0.2">
      <c r="A175" s="36"/>
      <c r="B175" s="37"/>
      <c r="C175" s="36"/>
      <c r="D175" s="38"/>
      <c r="E175" s="39"/>
      <c r="F175" s="36"/>
      <c r="G175" s="36"/>
      <c r="H175" s="36"/>
      <c r="I175" s="38"/>
      <c r="J175" s="36"/>
      <c r="K175" s="36"/>
      <c r="L175" s="36"/>
      <c r="M175" s="36"/>
      <c r="N175" s="36"/>
      <c r="O175" s="36"/>
      <c r="Q175" s="42"/>
      <c r="R175" s="42"/>
      <c r="S175" s="36"/>
      <c r="T175" s="36"/>
      <c r="U175" s="36"/>
      <c r="V175" s="36"/>
      <c r="W175" s="36"/>
      <c r="X175" s="36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</row>
    <row r="176" spans="1:114" ht="16.5" customHeight="1" x14ac:dyDescent="0.2">
      <c r="A176" s="36"/>
      <c r="B176" s="37"/>
      <c r="C176" s="36"/>
      <c r="D176" s="38"/>
      <c r="E176" s="39"/>
      <c r="F176" s="36"/>
      <c r="G176" s="36"/>
      <c r="H176" s="36"/>
      <c r="I176" s="38"/>
      <c r="J176" s="36"/>
      <c r="K176" s="36"/>
      <c r="L176" s="36"/>
      <c r="M176" s="36"/>
      <c r="N176" s="36"/>
      <c r="O176" s="36"/>
      <c r="Q176" s="42"/>
      <c r="R176" s="42"/>
      <c r="S176" s="36"/>
      <c r="T176" s="36"/>
      <c r="U176" s="36"/>
      <c r="V176" s="36"/>
      <c r="W176" s="36"/>
      <c r="X176" s="36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</row>
    <row r="177" spans="1:114" ht="16.5" customHeight="1" x14ac:dyDescent="0.2">
      <c r="A177" s="36"/>
      <c r="B177" s="37"/>
      <c r="C177" s="36"/>
      <c r="D177" s="38"/>
      <c r="E177" s="39"/>
      <c r="F177" s="36"/>
      <c r="G177" s="36"/>
      <c r="H177" s="36"/>
      <c r="I177" s="38"/>
      <c r="J177" s="36"/>
      <c r="K177" s="36"/>
      <c r="L177" s="36"/>
      <c r="M177" s="36"/>
      <c r="N177" s="36"/>
      <c r="O177" s="36"/>
      <c r="Q177" s="42"/>
      <c r="R177" s="42"/>
      <c r="S177" s="36"/>
      <c r="T177" s="36"/>
      <c r="U177" s="36"/>
      <c r="V177" s="36"/>
      <c r="W177" s="36"/>
      <c r="X177" s="36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</row>
    <row r="178" spans="1:114" ht="16.5" customHeight="1" x14ac:dyDescent="0.2">
      <c r="A178" s="36"/>
      <c r="B178" s="37"/>
      <c r="C178" s="36"/>
      <c r="D178" s="38"/>
      <c r="E178" s="39"/>
      <c r="F178" s="36"/>
      <c r="G178" s="36"/>
      <c r="H178" s="36"/>
      <c r="I178" s="38"/>
      <c r="J178" s="36"/>
      <c r="K178" s="36"/>
      <c r="L178" s="36"/>
      <c r="M178" s="36"/>
      <c r="N178" s="36"/>
      <c r="O178" s="36"/>
      <c r="Q178" s="42"/>
      <c r="R178" s="42"/>
      <c r="S178" s="36"/>
      <c r="T178" s="36"/>
      <c r="U178" s="36"/>
      <c r="V178" s="36"/>
      <c r="W178" s="36"/>
      <c r="X178" s="36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</row>
    <row r="179" spans="1:114" ht="16.5" customHeight="1" x14ac:dyDescent="0.2">
      <c r="A179" s="36"/>
      <c r="B179" s="37"/>
      <c r="C179" s="36"/>
      <c r="D179" s="38"/>
      <c r="E179" s="39"/>
      <c r="F179" s="36"/>
      <c r="G179" s="36"/>
      <c r="H179" s="36"/>
      <c r="I179" s="38"/>
      <c r="J179" s="36"/>
      <c r="K179" s="36"/>
      <c r="L179" s="36"/>
      <c r="M179" s="36"/>
      <c r="N179" s="36"/>
      <c r="O179" s="36"/>
      <c r="Q179" s="42"/>
      <c r="R179" s="42"/>
      <c r="S179" s="36"/>
      <c r="T179" s="36"/>
      <c r="U179" s="36"/>
      <c r="V179" s="36"/>
      <c r="W179" s="36"/>
      <c r="X179" s="36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</row>
    <row r="180" spans="1:114" ht="16.5" customHeight="1" x14ac:dyDescent="0.2">
      <c r="A180" s="36"/>
      <c r="B180" s="37"/>
      <c r="C180" s="36"/>
      <c r="D180" s="38"/>
      <c r="E180" s="39"/>
      <c r="F180" s="36"/>
      <c r="G180" s="36"/>
      <c r="H180" s="36"/>
      <c r="I180" s="38"/>
      <c r="J180" s="36"/>
      <c r="K180" s="36"/>
      <c r="L180" s="36"/>
      <c r="M180" s="36"/>
      <c r="N180" s="36"/>
      <c r="O180" s="36"/>
      <c r="Q180" s="42"/>
      <c r="R180" s="42"/>
      <c r="S180" s="36"/>
      <c r="T180" s="36"/>
      <c r="U180" s="36"/>
      <c r="V180" s="36"/>
      <c r="W180" s="36"/>
      <c r="X180" s="36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</row>
    <row r="181" spans="1:114" ht="16.5" customHeight="1" x14ac:dyDescent="0.2">
      <c r="A181" s="36"/>
      <c r="B181" s="37"/>
      <c r="C181" s="36"/>
      <c r="D181" s="38"/>
      <c r="E181" s="39"/>
      <c r="F181" s="36"/>
      <c r="G181" s="36"/>
      <c r="H181" s="36"/>
      <c r="I181" s="38"/>
      <c r="J181" s="36"/>
      <c r="K181" s="36"/>
      <c r="L181" s="36"/>
      <c r="M181" s="36"/>
      <c r="N181" s="36"/>
      <c r="O181" s="36"/>
      <c r="Q181" s="42"/>
      <c r="R181" s="42"/>
      <c r="S181" s="36"/>
      <c r="T181" s="36"/>
      <c r="U181" s="36"/>
      <c r="V181" s="36"/>
      <c r="W181" s="36"/>
      <c r="X181" s="36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</row>
    <row r="182" spans="1:114" ht="16.5" customHeight="1" x14ac:dyDescent="0.2">
      <c r="A182" s="36"/>
      <c r="B182" s="37"/>
      <c r="C182" s="36"/>
      <c r="D182" s="38"/>
      <c r="E182" s="39"/>
      <c r="F182" s="36"/>
      <c r="G182" s="36"/>
      <c r="H182" s="36"/>
      <c r="I182" s="38"/>
      <c r="J182" s="36"/>
      <c r="K182" s="36"/>
      <c r="L182" s="36"/>
      <c r="M182" s="36"/>
      <c r="N182" s="36"/>
      <c r="O182" s="36"/>
      <c r="Q182" s="42"/>
      <c r="R182" s="42"/>
      <c r="S182" s="36"/>
      <c r="T182" s="36"/>
      <c r="U182" s="36"/>
      <c r="V182" s="36"/>
      <c r="W182" s="36"/>
      <c r="X182" s="36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</row>
    <row r="183" spans="1:114" ht="16.5" customHeight="1" x14ac:dyDescent="0.2">
      <c r="A183" s="36"/>
      <c r="B183" s="37"/>
      <c r="C183" s="36"/>
      <c r="D183" s="38"/>
      <c r="E183" s="39"/>
      <c r="F183" s="36"/>
      <c r="G183" s="36"/>
      <c r="H183" s="36"/>
      <c r="I183" s="38"/>
      <c r="J183" s="36"/>
      <c r="K183" s="36"/>
      <c r="L183" s="36"/>
      <c r="M183" s="36"/>
      <c r="N183" s="36"/>
      <c r="O183" s="36"/>
      <c r="Q183" s="42"/>
      <c r="R183" s="42"/>
      <c r="S183" s="36"/>
      <c r="T183" s="36"/>
      <c r="U183" s="36"/>
      <c r="V183" s="36"/>
      <c r="W183" s="36"/>
      <c r="X183" s="36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</row>
    <row r="184" spans="1:114" ht="16.5" customHeight="1" x14ac:dyDescent="0.2">
      <c r="A184" s="36"/>
      <c r="B184" s="37"/>
      <c r="C184" s="36"/>
      <c r="D184" s="38"/>
      <c r="E184" s="39"/>
      <c r="F184" s="36"/>
      <c r="G184" s="36"/>
      <c r="H184" s="36"/>
      <c r="I184" s="38"/>
      <c r="J184" s="36"/>
      <c r="K184" s="36"/>
      <c r="L184" s="36"/>
      <c r="M184" s="36"/>
      <c r="N184" s="36"/>
      <c r="O184" s="36"/>
      <c r="Q184" s="42"/>
      <c r="R184" s="42"/>
      <c r="S184" s="36"/>
      <c r="T184" s="36"/>
      <c r="U184" s="36"/>
      <c r="V184" s="36"/>
      <c r="W184" s="36"/>
      <c r="X184" s="36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</row>
    <row r="185" spans="1:114" ht="16.5" customHeight="1" x14ac:dyDescent="0.2">
      <c r="A185" s="36"/>
      <c r="B185" s="37"/>
      <c r="C185" s="36"/>
      <c r="D185" s="38"/>
      <c r="E185" s="39"/>
      <c r="F185" s="36"/>
      <c r="G185" s="36"/>
      <c r="H185" s="36"/>
      <c r="I185" s="38"/>
      <c r="J185" s="36"/>
      <c r="K185" s="36"/>
      <c r="L185" s="36"/>
      <c r="M185" s="36"/>
      <c r="N185" s="36"/>
      <c r="O185" s="36"/>
      <c r="Q185" s="42"/>
      <c r="R185" s="42"/>
      <c r="S185" s="36"/>
      <c r="T185" s="36"/>
      <c r="U185" s="36"/>
      <c r="V185" s="36"/>
      <c r="W185" s="36"/>
      <c r="X185" s="36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</row>
    <row r="186" spans="1:114" ht="16.5" customHeight="1" x14ac:dyDescent="0.2">
      <c r="A186" s="36"/>
      <c r="B186" s="37"/>
      <c r="C186" s="36"/>
      <c r="D186" s="38"/>
      <c r="E186" s="39"/>
      <c r="F186" s="36"/>
      <c r="G186" s="36"/>
      <c r="H186" s="36"/>
      <c r="I186" s="38"/>
      <c r="J186" s="36"/>
      <c r="K186" s="36"/>
      <c r="L186" s="36"/>
      <c r="M186" s="36"/>
      <c r="N186" s="36"/>
      <c r="O186" s="36"/>
      <c r="Q186" s="42"/>
      <c r="R186" s="42"/>
      <c r="S186" s="36"/>
      <c r="T186" s="36"/>
      <c r="U186" s="36"/>
      <c r="V186" s="36"/>
      <c r="W186" s="36"/>
      <c r="X186" s="36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</row>
    <row r="187" spans="1:114" ht="16.5" customHeight="1" x14ac:dyDescent="0.2">
      <c r="A187" s="36"/>
      <c r="B187" s="37"/>
      <c r="C187" s="36"/>
      <c r="D187" s="38"/>
      <c r="E187" s="39"/>
      <c r="F187" s="36"/>
      <c r="G187" s="36"/>
      <c r="H187" s="36"/>
      <c r="I187" s="38"/>
      <c r="J187" s="36"/>
      <c r="K187" s="36"/>
      <c r="L187" s="36"/>
      <c r="M187" s="36"/>
      <c r="N187" s="36"/>
      <c r="O187" s="36"/>
      <c r="Q187" s="42"/>
      <c r="R187" s="42"/>
      <c r="S187" s="36"/>
      <c r="T187" s="36"/>
      <c r="U187" s="36"/>
      <c r="V187" s="36"/>
      <c r="W187" s="36"/>
      <c r="X187" s="36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</row>
    <row r="188" spans="1:114" ht="16.5" customHeight="1" x14ac:dyDescent="0.2">
      <c r="A188" s="36"/>
      <c r="B188" s="37"/>
      <c r="C188" s="36"/>
      <c r="D188" s="38"/>
      <c r="E188" s="39"/>
      <c r="F188" s="36"/>
      <c r="G188" s="36"/>
      <c r="H188" s="36"/>
      <c r="I188" s="38"/>
      <c r="J188" s="36"/>
      <c r="K188" s="36"/>
      <c r="L188" s="36"/>
      <c r="M188" s="36"/>
      <c r="N188" s="36"/>
      <c r="O188" s="36"/>
      <c r="Q188" s="42"/>
      <c r="R188" s="42"/>
      <c r="S188" s="36"/>
      <c r="T188" s="36"/>
      <c r="U188" s="36"/>
      <c r="V188" s="36"/>
      <c r="W188" s="36"/>
      <c r="X188" s="36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</row>
    <row r="189" spans="1:114" ht="16.5" customHeight="1" x14ac:dyDescent="0.2">
      <c r="A189" s="36"/>
      <c r="B189" s="37"/>
      <c r="C189" s="36"/>
      <c r="D189" s="38"/>
      <c r="E189" s="39"/>
      <c r="F189" s="36"/>
      <c r="G189" s="36"/>
      <c r="H189" s="36"/>
      <c r="I189" s="38"/>
      <c r="J189" s="36"/>
      <c r="K189" s="36"/>
      <c r="L189" s="36"/>
      <c r="M189" s="36"/>
      <c r="N189" s="36"/>
      <c r="O189" s="36"/>
      <c r="Q189" s="42"/>
      <c r="R189" s="42"/>
      <c r="S189" s="36"/>
      <c r="T189" s="36"/>
      <c r="U189" s="36"/>
      <c r="V189" s="36"/>
      <c r="W189" s="36"/>
      <c r="X189" s="36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</row>
    <row r="190" spans="1:114" ht="16.5" customHeight="1" x14ac:dyDescent="0.2">
      <c r="A190" s="36"/>
      <c r="B190" s="37"/>
      <c r="C190" s="36"/>
      <c r="D190" s="38"/>
      <c r="E190" s="39"/>
      <c r="F190" s="36"/>
      <c r="G190" s="36"/>
      <c r="H190" s="36"/>
      <c r="I190" s="38"/>
      <c r="J190" s="36"/>
      <c r="K190" s="36"/>
      <c r="L190" s="36"/>
      <c r="M190" s="36"/>
      <c r="N190" s="36"/>
      <c r="O190" s="36"/>
      <c r="Q190" s="42"/>
      <c r="R190" s="42"/>
      <c r="S190" s="36"/>
      <c r="T190" s="36"/>
      <c r="U190" s="36"/>
      <c r="V190" s="36"/>
      <c r="W190" s="36"/>
      <c r="X190" s="36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</row>
    <row r="191" spans="1:114" ht="16.5" customHeight="1" x14ac:dyDescent="0.2">
      <c r="A191" s="36"/>
      <c r="B191" s="37"/>
      <c r="C191" s="36"/>
      <c r="D191" s="38"/>
      <c r="E191" s="39"/>
      <c r="F191" s="36"/>
      <c r="G191" s="36"/>
      <c r="H191" s="36"/>
      <c r="I191" s="38"/>
      <c r="J191" s="36"/>
      <c r="K191" s="36"/>
      <c r="L191" s="36"/>
      <c r="M191" s="36"/>
      <c r="N191" s="36"/>
      <c r="O191" s="36"/>
      <c r="Q191" s="42"/>
      <c r="R191" s="42"/>
      <c r="S191" s="36"/>
      <c r="T191" s="36"/>
      <c r="U191" s="36"/>
      <c r="V191" s="36"/>
      <c r="W191" s="36"/>
      <c r="X191" s="36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</row>
    <row r="192" spans="1:114" ht="16.5" customHeight="1" x14ac:dyDescent="0.2">
      <c r="A192" s="36"/>
      <c r="B192" s="37"/>
      <c r="C192" s="36"/>
      <c r="D192" s="38"/>
      <c r="E192" s="39"/>
      <c r="F192" s="36"/>
      <c r="G192" s="36"/>
      <c r="H192" s="36"/>
      <c r="I192" s="38"/>
      <c r="J192" s="36"/>
      <c r="K192" s="36"/>
      <c r="L192" s="36"/>
      <c r="M192" s="36"/>
      <c r="N192" s="36"/>
      <c r="O192" s="36"/>
      <c r="Q192" s="42"/>
      <c r="R192" s="42"/>
      <c r="S192" s="36"/>
      <c r="T192" s="36"/>
      <c r="U192" s="36"/>
      <c r="V192" s="36"/>
      <c r="W192" s="36"/>
      <c r="X192" s="36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</row>
    <row r="193" spans="1:114" ht="16.5" customHeight="1" x14ac:dyDescent="0.2">
      <c r="A193" s="36"/>
      <c r="B193" s="37"/>
      <c r="C193" s="36"/>
      <c r="D193" s="38"/>
      <c r="E193" s="39"/>
      <c r="F193" s="36"/>
      <c r="G193" s="36"/>
      <c r="H193" s="36"/>
      <c r="I193" s="38"/>
      <c r="J193" s="36"/>
      <c r="K193" s="36"/>
      <c r="L193" s="36"/>
      <c r="M193" s="36"/>
      <c r="N193" s="36"/>
      <c r="O193" s="36"/>
      <c r="Q193" s="42"/>
      <c r="R193" s="42"/>
      <c r="S193" s="36"/>
      <c r="T193" s="36"/>
      <c r="U193" s="36"/>
      <c r="V193" s="36"/>
      <c r="W193" s="36"/>
      <c r="X193" s="36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</row>
    <row r="194" spans="1:114" ht="16.5" customHeight="1" x14ac:dyDescent="0.2">
      <c r="A194" s="36"/>
      <c r="B194" s="37"/>
      <c r="C194" s="36"/>
      <c r="D194" s="38"/>
      <c r="E194" s="39"/>
      <c r="F194" s="36"/>
      <c r="G194" s="36"/>
      <c r="H194" s="36"/>
      <c r="I194" s="38"/>
      <c r="J194" s="36"/>
      <c r="K194" s="36"/>
      <c r="L194" s="36"/>
      <c r="M194" s="36"/>
      <c r="N194" s="36"/>
      <c r="O194" s="36"/>
      <c r="Q194" s="42"/>
      <c r="R194" s="42"/>
      <c r="S194" s="36"/>
      <c r="T194" s="36"/>
      <c r="U194" s="36"/>
      <c r="V194" s="36"/>
      <c r="W194" s="36"/>
      <c r="X194" s="36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</row>
    <row r="195" spans="1:114" ht="16.5" customHeight="1" x14ac:dyDescent="0.2">
      <c r="A195" s="36"/>
      <c r="B195" s="37"/>
      <c r="C195" s="36"/>
      <c r="D195" s="38"/>
      <c r="E195" s="39"/>
      <c r="F195" s="36"/>
      <c r="G195" s="36"/>
      <c r="H195" s="36"/>
      <c r="I195" s="38"/>
      <c r="J195" s="36"/>
      <c r="K195" s="36"/>
      <c r="L195" s="36"/>
      <c r="M195" s="36"/>
      <c r="N195" s="36"/>
      <c r="O195" s="36"/>
      <c r="Q195" s="42"/>
      <c r="R195" s="42"/>
      <c r="S195" s="36"/>
      <c r="T195" s="36"/>
      <c r="U195" s="36"/>
      <c r="V195" s="36"/>
      <c r="W195" s="36"/>
      <c r="X195" s="36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</row>
    <row r="196" spans="1:114" ht="16.5" customHeight="1" x14ac:dyDescent="0.2">
      <c r="A196" s="36"/>
      <c r="B196" s="37"/>
      <c r="C196" s="36"/>
      <c r="D196" s="38"/>
      <c r="E196" s="39"/>
      <c r="F196" s="36"/>
      <c r="G196" s="36"/>
      <c r="H196" s="36"/>
      <c r="I196" s="38"/>
      <c r="J196" s="36"/>
      <c r="K196" s="36"/>
      <c r="L196" s="36"/>
      <c r="M196" s="36"/>
      <c r="N196" s="36"/>
      <c r="O196" s="36"/>
      <c r="Q196" s="42"/>
      <c r="R196" s="42"/>
      <c r="S196" s="36"/>
      <c r="T196" s="36"/>
      <c r="U196" s="36"/>
      <c r="V196" s="36"/>
      <c r="W196" s="36"/>
      <c r="X196" s="36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</row>
    <row r="197" spans="1:114" ht="16.5" customHeight="1" x14ac:dyDescent="0.2">
      <c r="A197" s="36"/>
      <c r="B197" s="37"/>
      <c r="C197" s="36"/>
      <c r="D197" s="38"/>
      <c r="E197" s="39"/>
      <c r="F197" s="36"/>
      <c r="G197" s="36"/>
      <c r="H197" s="36"/>
      <c r="I197" s="38"/>
      <c r="J197" s="36"/>
      <c r="K197" s="36"/>
      <c r="L197" s="36"/>
      <c r="M197" s="36"/>
      <c r="N197" s="36"/>
      <c r="O197" s="36"/>
      <c r="Q197" s="42"/>
      <c r="R197" s="42"/>
      <c r="S197" s="36"/>
      <c r="T197" s="36"/>
      <c r="U197" s="36"/>
      <c r="V197" s="36"/>
      <c r="W197" s="36"/>
      <c r="X197" s="36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</row>
    <row r="198" spans="1:114" ht="16.5" customHeight="1" x14ac:dyDescent="0.2">
      <c r="A198" s="36"/>
      <c r="B198" s="37"/>
      <c r="C198" s="36"/>
      <c r="D198" s="38"/>
      <c r="E198" s="39"/>
      <c r="F198" s="36"/>
      <c r="G198" s="36"/>
      <c r="H198" s="36"/>
      <c r="I198" s="38"/>
      <c r="J198" s="36"/>
      <c r="K198" s="36"/>
      <c r="L198" s="36"/>
      <c r="M198" s="36"/>
      <c r="N198" s="36"/>
      <c r="O198" s="36"/>
      <c r="Q198" s="42"/>
      <c r="R198" s="42"/>
      <c r="S198" s="36"/>
      <c r="T198" s="36"/>
      <c r="U198" s="36"/>
      <c r="V198" s="36"/>
      <c r="W198" s="36"/>
      <c r="X198" s="36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</row>
    <row r="199" spans="1:114" ht="16.5" customHeight="1" x14ac:dyDescent="0.2">
      <c r="A199" s="36"/>
      <c r="B199" s="37"/>
      <c r="C199" s="36"/>
      <c r="D199" s="38"/>
      <c r="E199" s="39"/>
      <c r="F199" s="36"/>
      <c r="G199" s="36"/>
      <c r="H199" s="36"/>
      <c r="I199" s="38"/>
      <c r="J199" s="36"/>
      <c r="K199" s="36"/>
      <c r="L199" s="36"/>
      <c r="M199" s="36"/>
      <c r="N199" s="36"/>
      <c r="O199" s="36"/>
      <c r="Q199" s="42"/>
      <c r="R199" s="42"/>
      <c r="S199" s="36"/>
      <c r="T199" s="36"/>
      <c r="U199" s="36"/>
      <c r="V199" s="36"/>
      <c r="W199" s="36"/>
      <c r="X199" s="36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</row>
    <row r="200" spans="1:114" ht="16.5" customHeight="1" x14ac:dyDescent="0.2">
      <c r="A200" s="36"/>
      <c r="B200" s="37"/>
      <c r="C200" s="36"/>
      <c r="D200" s="38"/>
      <c r="E200" s="39"/>
      <c r="F200" s="36"/>
      <c r="G200" s="36"/>
      <c r="H200" s="36"/>
      <c r="I200" s="38"/>
      <c r="J200" s="36"/>
      <c r="K200" s="36"/>
      <c r="L200" s="36"/>
      <c r="M200" s="36"/>
      <c r="N200" s="36"/>
      <c r="O200" s="36"/>
      <c r="Q200" s="42"/>
      <c r="R200" s="42"/>
      <c r="S200" s="36"/>
      <c r="T200" s="36"/>
      <c r="U200" s="36"/>
      <c r="V200" s="36"/>
      <c r="W200" s="36"/>
      <c r="X200" s="36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</row>
    <row r="201" spans="1:114" ht="16.5" customHeight="1" x14ac:dyDescent="0.2">
      <c r="A201" s="36"/>
      <c r="B201" s="37"/>
      <c r="C201" s="36"/>
      <c r="D201" s="38"/>
      <c r="E201" s="39"/>
      <c r="F201" s="36"/>
      <c r="G201" s="36"/>
      <c r="H201" s="36"/>
      <c r="I201" s="38"/>
      <c r="J201" s="36"/>
      <c r="K201" s="36"/>
      <c r="L201" s="36"/>
      <c r="M201" s="36"/>
      <c r="N201" s="36"/>
      <c r="O201" s="36"/>
      <c r="Q201" s="42"/>
      <c r="R201" s="42"/>
      <c r="S201" s="36"/>
      <c r="T201" s="36"/>
      <c r="U201" s="36"/>
      <c r="V201" s="36"/>
      <c r="W201" s="36"/>
      <c r="X201" s="36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</row>
    <row r="202" spans="1:114" ht="16.5" customHeight="1" x14ac:dyDescent="0.2">
      <c r="A202" s="36"/>
      <c r="B202" s="37"/>
      <c r="C202" s="36"/>
      <c r="D202" s="38"/>
      <c r="E202" s="39"/>
      <c r="F202" s="36"/>
      <c r="G202" s="36"/>
      <c r="H202" s="36"/>
      <c r="I202" s="38"/>
      <c r="J202" s="36"/>
      <c r="K202" s="36"/>
      <c r="L202" s="36"/>
      <c r="M202" s="36"/>
      <c r="N202" s="36"/>
      <c r="O202" s="36"/>
      <c r="Q202" s="42"/>
      <c r="R202" s="42"/>
      <c r="S202" s="36"/>
      <c r="T202" s="36"/>
      <c r="U202" s="36"/>
      <c r="V202" s="36"/>
      <c r="W202" s="36"/>
      <c r="X202" s="36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</row>
    <row r="203" spans="1:114" ht="16.5" customHeight="1" x14ac:dyDescent="0.2">
      <c r="A203" s="36"/>
      <c r="B203" s="37"/>
      <c r="C203" s="36"/>
      <c r="D203" s="38"/>
      <c r="E203" s="39"/>
      <c r="F203" s="36"/>
      <c r="G203" s="36"/>
      <c r="H203" s="36"/>
      <c r="I203" s="38"/>
      <c r="J203" s="36"/>
      <c r="K203" s="36"/>
      <c r="L203" s="36"/>
      <c r="M203" s="36"/>
      <c r="N203" s="36"/>
      <c r="O203" s="36"/>
      <c r="Q203" s="42"/>
      <c r="R203" s="42"/>
      <c r="S203" s="36"/>
      <c r="T203" s="36"/>
      <c r="U203" s="36"/>
      <c r="V203" s="36"/>
      <c r="W203" s="36"/>
      <c r="X203" s="36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</row>
  </sheetData>
  <mergeCells count="21">
    <mergeCell ref="Q83:S83"/>
    <mergeCell ref="F6:G6"/>
    <mergeCell ref="F7:G7"/>
    <mergeCell ref="F8:G8"/>
    <mergeCell ref="Q74:T74"/>
    <mergeCell ref="Q75:T75"/>
    <mergeCell ref="Q71:S71"/>
    <mergeCell ref="Q68:S68"/>
    <mergeCell ref="Q80:S80"/>
    <mergeCell ref="Q81:S81"/>
    <mergeCell ref="Q82:T82"/>
    <mergeCell ref="A1:AM1"/>
    <mergeCell ref="A2:AM2"/>
    <mergeCell ref="A3:AM3"/>
    <mergeCell ref="A4:AM4"/>
    <mergeCell ref="F5:G5"/>
    <mergeCell ref="A49:B49"/>
    <mergeCell ref="A58:C58"/>
    <mergeCell ref="E64:F64"/>
    <mergeCell ref="Q76:T76"/>
    <mergeCell ref="Q78:U78"/>
  </mergeCells>
  <printOptions horizontalCentered="1"/>
  <pageMargins left="0" right="0" top="0" bottom="0" header="0" footer="0"/>
  <pageSetup scale="3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R203"/>
  <sheetViews>
    <sheetView showGridLines="0" view="pageBreakPreview" zoomScaleNormal="82" zoomScaleSheetLayoutView="100" zoomScalePageLayoutView="80" workbookViewId="0">
      <selection sqref="A1:AM1"/>
    </sheetView>
  </sheetViews>
  <sheetFormatPr defaultColWidth="9.140625" defaultRowHeight="16.5" customHeight="1" x14ac:dyDescent="0.2"/>
  <cols>
    <col min="1" max="1" width="52.5703125" style="40" customWidth="1"/>
    <col min="2" max="2" width="38.42578125" style="213" bestFit="1" customWidth="1"/>
    <col min="3" max="3" width="16.28515625" style="40" customWidth="1"/>
    <col min="4" max="4" width="16.28515625" style="224" customWidth="1"/>
    <col min="5" max="5" width="16.28515625" style="140" customWidth="1"/>
    <col min="6" max="7" width="18.28515625" style="40" customWidth="1"/>
    <col min="8" max="8" width="18.28515625" style="40" hidden="1" customWidth="1"/>
    <col min="9" max="9" width="18.28515625" style="224" hidden="1" customWidth="1"/>
    <col min="10" max="10" width="18.28515625" style="40" customWidth="1"/>
    <col min="11" max="13" width="18.28515625" style="40" hidden="1" customWidth="1"/>
    <col min="14" max="14" width="20.7109375" style="40" customWidth="1"/>
    <col min="15" max="15" width="18.28515625" style="40" customWidth="1"/>
    <col min="16" max="16" width="18.28515625" style="41" hidden="1" customWidth="1"/>
    <col min="17" max="17" width="18.28515625" style="225" customWidth="1"/>
    <col min="18" max="18" width="18.28515625" style="225" hidden="1" customWidth="1"/>
    <col min="19" max="22" width="18.28515625" style="40" customWidth="1"/>
    <col min="23" max="24" width="18.28515625" style="40" hidden="1" customWidth="1"/>
    <col min="25" max="31" width="18.28515625" style="225" hidden="1" customWidth="1"/>
    <col min="32" max="32" width="18.28515625" style="225" customWidth="1"/>
    <col min="33" max="34" width="18.28515625" style="225" hidden="1" customWidth="1"/>
    <col min="35" max="35" width="18.28515625" style="225" customWidth="1"/>
    <col min="36" max="38" width="18.28515625" style="225" hidden="1" customWidth="1"/>
    <col min="39" max="39" width="18.28515625" style="40" customWidth="1"/>
    <col min="40" max="40" width="14" style="40" customWidth="1"/>
    <col min="41" max="16384" width="9.140625" style="40"/>
  </cols>
  <sheetData>
    <row r="1" spans="1:114" s="18" customFormat="1" ht="16.5" customHeight="1" x14ac:dyDescent="0.2">
      <c r="A1" s="239" t="s">
        <v>148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</row>
    <row r="2" spans="1:114" s="18" customFormat="1" ht="16.5" customHeight="1" x14ac:dyDescent="0.2">
      <c r="A2" s="239" t="s">
        <v>184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</row>
    <row r="3" spans="1:114" s="18" customFormat="1" ht="16.5" customHeight="1" x14ac:dyDescent="0.2">
      <c r="A3" s="239" t="s">
        <v>200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</row>
    <row r="4" spans="1:114" s="18" customFormat="1" ht="16.5" customHeight="1" x14ac:dyDescent="0.2">
      <c r="A4" s="239" t="s">
        <v>201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</row>
    <row r="5" spans="1:114" s="18" customFormat="1" ht="16.5" customHeight="1" x14ac:dyDescent="0.2">
      <c r="A5" s="19" t="s">
        <v>114</v>
      </c>
      <c r="B5" s="20" t="s">
        <v>157</v>
      </c>
      <c r="D5" s="21"/>
      <c r="E5" s="19" t="s">
        <v>116</v>
      </c>
      <c r="F5" s="240" t="s">
        <v>158</v>
      </c>
      <c r="G5" s="240"/>
      <c r="H5" s="22"/>
      <c r="I5" s="23"/>
      <c r="J5" s="23"/>
      <c r="K5" s="24"/>
      <c r="M5" s="23"/>
      <c r="N5" s="25"/>
      <c r="O5" s="25"/>
      <c r="P5" s="26"/>
      <c r="Q5" s="27"/>
      <c r="R5" s="27"/>
      <c r="S5" s="17"/>
      <c r="T5" s="17"/>
      <c r="U5" s="17"/>
      <c r="V5" s="17"/>
      <c r="W5" s="17"/>
      <c r="X5" s="1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</row>
    <row r="6" spans="1:114" s="18" customFormat="1" ht="16.5" customHeight="1" x14ac:dyDescent="0.2">
      <c r="A6" s="19" t="s">
        <v>115</v>
      </c>
      <c r="B6" s="28" t="s">
        <v>157</v>
      </c>
      <c r="D6" s="21"/>
      <c r="E6" s="29" t="s">
        <v>117</v>
      </c>
      <c r="F6" s="244" t="s">
        <v>159</v>
      </c>
      <c r="G6" s="244"/>
      <c r="H6" s="22"/>
      <c r="I6" s="23"/>
      <c r="J6" s="23"/>
      <c r="K6" s="30"/>
      <c r="M6" s="23"/>
      <c r="N6" s="25"/>
      <c r="O6" s="25"/>
      <c r="P6" s="26"/>
      <c r="Q6" s="27"/>
      <c r="R6" s="27"/>
      <c r="S6" s="17"/>
      <c r="T6" s="17"/>
      <c r="U6" s="17"/>
      <c r="V6" s="17"/>
      <c r="W6" s="17"/>
      <c r="X6" s="1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</row>
    <row r="7" spans="1:114" s="18" customFormat="1" ht="16.5" customHeight="1" x14ac:dyDescent="0.2">
      <c r="A7" s="19" t="s">
        <v>86</v>
      </c>
      <c r="B7" s="31"/>
      <c r="D7" s="21"/>
      <c r="E7" s="29" t="s">
        <v>85</v>
      </c>
      <c r="F7" s="244"/>
      <c r="G7" s="244"/>
      <c r="H7" s="22"/>
      <c r="I7" s="23"/>
      <c r="J7" s="23"/>
      <c r="K7" s="32"/>
      <c r="N7" s="33"/>
      <c r="O7" s="33"/>
      <c r="P7" s="26"/>
      <c r="Q7" s="27"/>
      <c r="R7" s="27"/>
      <c r="S7" s="17"/>
      <c r="T7" s="17"/>
      <c r="U7" s="17"/>
      <c r="V7" s="17"/>
      <c r="W7" s="17"/>
      <c r="X7" s="1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</row>
    <row r="8" spans="1:114" s="18" customFormat="1" ht="16.5" customHeight="1" x14ac:dyDescent="0.2">
      <c r="A8" s="34" t="s">
        <v>87</v>
      </c>
      <c r="B8" s="35"/>
      <c r="D8" s="21"/>
      <c r="E8" s="29" t="s">
        <v>84</v>
      </c>
      <c r="F8" s="244" t="s">
        <v>199</v>
      </c>
      <c r="G8" s="244"/>
      <c r="H8" s="22"/>
      <c r="I8" s="23"/>
      <c r="J8" s="23"/>
      <c r="K8" s="32"/>
      <c r="N8" s="33"/>
      <c r="O8" s="33"/>
      <c r="P8" s="26"/>
      <c r="Q8" s="27"/>
      <c r="R8" s="27"/>
      <c r="S8" s="17"/>
      <c r="T8" s="17"/>
      <c r="U8" s="17"/>
      <c r="V8" s="17"/>
      <c r="W8" s="17"/>
      <c r="X8" s="1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</row>
    <row r="9" spans="1:114" ht="16.5" customHeight="1" x14ac:dyDescent="0.2">
      <c r="A9" s="36"/>
      <c r="B9" s="37"/>
      <c r="C9" s="36"/>
      <c r="D9" s="38"/>
      <c r="E9" s="39"/>
      <c r="G9" s="36"/>
      <c r="H9" s="36"/>
      <c r="I9" s="38"/>
      <c r="J9" s="36"/>
      <c r="K9" s="36"/>
      <c r="L9" s="36"/>
      <c r="M9" s="36"/>
      <c r="N9" s="36"/>
      <c r="O9" s="36"/>
      <c r="Q9" s="42"/>
      <c r="R9" s="42"/>
      <c r="S9" s="36"/>
      <c r="T9" s="36"/>
      <c r="U9" s="36"/>
      <c r="V9" s="36"/>
      <c r="W9" s="36"/>
      <c r="X9" s="36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17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</row>
    <row r="10" spans="1:114" s="48" customFormat="1" ht="12.75" x14ac:dyDescent="0.2">
      <c r="A10" s="43" t="s">
        <v>89</v>
      </c>
      <c r="B10" s="44"/>
      <c r="C10" s="44"/>
      <c r="D10" s="44"/>
      <c r="E10" s="45"/>
      <c r="F10" s="46" t="s">
        <v>102</v>
      </c>
      <c r="G10" s="47"/>
      <c r="H10" s="47"/>
      <c r="I10" s="47"/>
      <c r="J10" s="47"/>
      <c r="K10" s="47"/>
      <c r="L10" s="47"/>
      <c r="M10" s="47"/>
      <c r="N10" s="47"/>
      <c r="O10" s="47"/>
      <c r="Q10" s="49"/>
      <c r="R10" s="49"/>
      <c r="S10" s="47"/>
      <c r="T10" s="47"/>
      <c r="U10" s="47"/>
      <c r="V10" s="47"/>
      <c r="W10" s="47"/>
      <c r="X10" s="47"/>
      <c r="Y10" s="49"/>
      <c r="Z10" s="49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</row>
    <row r="11" spans="1:114" s="59" customFormat="1" ht="49.9" customHeight="1" x14ac:dyDescent="0.2">
      <c r="A11" s="52" t="s">
        <v>43</v>
      </c>
      <c r="B11" s="52" t="s">
        <v>22</v>
      </c>
      <c r="C11" s="52" t="s">
        <v>44</v>
      </c>
      <c r="D11" s="52" t="s">
        <v>0</v>
      </c>
      <c r="E11" s="53" t="s">
        <v>55</v>
      </c>
      <c r="F11" s="54" t="str">
        <f>B67</f>
        <v>ResCare - WIOA Title I</v>
      </c>
      <c r="G11" s="55" t="str">
        <f>B68</f>
        <v>Seneca Highlands IU9 (Adult &amp; Literacy)</v>
      </c>
      <c r="H11" s="56" t="str">
        <f>B69</f>
        <v>IU10 (Adult &amp; Literacy)</v>
      </c>
      <c r="I11" s="55" t="str">
        <f>B70</f>
        <v>CTE</v>
      </c>
      <c r="J11" s="55" t="str">
        <f>B71</f>
        <v>DCED (CBSG)</v>
      </c>
      <c r="K11" s="55" t="str">
        <f>B72</f>
        <v>HUD</v>
      </c>
      <c r="L11" s="55" t="str">
        <f>B73</f>
        <v>Job Corps</v>
      </c>
      <c r="M11" s="55" t="str">
        <f>B74</f>
        <v>VETS (DVOP)</v>
      </c>
      <c r="N11" s="55" t="str">
        <f>B75</f>
        <v>JVSG (LVER)</v>
      </c>
      <c r="O11" s="55" t="str">
        <f>B76</f>
        <v>Wagner Peyser (BWPO)</v>
      </c>
      <c r="P11" s="55" t="str">
        <f>B77</f>
        <v>REO</v>
      </c>
      <c r="Q11" s="55" t="str">
        <f>B78</f>
        <v>AARP (SCSEP)</v>
      </c>
      <c r="R11" s="55" t="str">
        <f>B79</f>
        <v>A4TD (SCSEP)</v>
      </c>
      <c r="S11" s="55" t="str">
        <f>B80</f>
        <v>DHS (TANF)</v>
      </c>
      <c r="T11" s="55" t="str">
        <f>B81</f>
        <v>Trade</v>
      </c>
      <c r="U11" s="55" t="str">
        <f>B82</f>
        <v>UC</v>
      </c>
      <c r="V11" s="55" t="str">
        <f>B83</f>
        <v>OVR</v>
      </c>
      <c r="W11" s="55" t="str">
        <f>B84</f>
        <v>YouthBuild</v>
      </c>
      <c r="X11" s="55" t="str">
        <f>B85</f>
        <v>FLC</v>
      </c>
      <c r="Y11" s="55" t="str">
        <f>B86</f>
        <v>Rapid Response</v>
      </c>
      <c r="Z11" s="55" t="str">
        <f>B87</f>
        <v>NFJP</v>
      </c>
      <c r="AA11" s="55" t="str">
        <f>B88</f>
        <v>NANP</v>
      </c>
      <c r="AB11" s="55" t="str">
        <f>B89</f>
        <v>ATO</v>
      </c>
      <c r="AC11" s="55" t="str">
        <f>B90</f>
        <v>Workers Comp</v>
      </c>
      <c r="AD11" s="55" t="str">
        <f>B91</f>
        <v>Mediation</v>
      </c>
      <c r="AE11" s="55" t="str">
        <f>B92</f>
        <v>AD VET</v>
      </c>
      <c r="AF11" s="55" t="str">
        <f>B93</f>
        <v>UCBR</v>
      </c>
      <c r="AG11" s="55" t="str">
        <f>B94</f>
        <v>Children's Aide Society</v>
      </c>
      <c r="AH11" s="55" t="str">
        <f>B95</f>
        <v>Spherion</v>
      </c>
      <c r="AI11" s="55" t="str">
        <f>B96</f>
        <v>Workforce Solutions</v>
      </c>
      <c r="AJ11" s="55">
        <f>B97</f>
        <v>0</v>
      </c>
      <c r="AK11" s="55">
        <f>B98</f>
        <v>0</v>
      </c>
      <c r="AL11" s="55">
        <f>B99</f>
        <v>0</v>
      </c>
      <c r="AM11" s="57" t="s">
        <v>56</v>
      </c>
      <c r="AN11" s="58" t="s">
        <v>109</v>
      </c>
    </row>
    <row r="12" spans="1:114" s="36" customFormat="1" ht="16.149999999999999" customHeight="1" x14ac:dyDescent="0.2">
      <c r="A12" s="60" t="s">
        <v>42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2"/>
    </row>
    <row r="13" spans="1:114" s="70" customFormat="1" ht="16.149999999999999" customHeight="1" thickBot="1" x14ac:dyDescent="0.25">
      <c r="A13" s="63" t="s">
        <v>110</v>
      </c>
      <c r="B13" s="63"/>
      <c r="C13" s="64"/>
      <c r="D13" s="65"/>
      <c r="E13" s="66">
        <f t="shared" ref="E13:AL13" si="0">SUM(E15:E20)</f>
        <v>90675</v>
      </c>
      <c r="F13" s="67">
        <f t="shared" si="0"/>
        <v>24384.46</v>
      </c>
      <c r="G13" s="67">
        <f t="shared" si="0"/>
        <v>6967.9</v>
      </c>
      <c r="H13" s="67">
        <f t="shared" si="0"/>
        <v>0</v>
      </c>
      <c r="I13" s="67">
        <f t="shared" si="0"/>
        <v>0</v>
      </c>
      <c r="J13" s="67">
        <f t="shared" si="0"/>
        <v>797</v>
      </c>
      <c r="K13" s="67">
        <f t="shared" si="0"/>
        <v>0</v>
      </c>
      <c r="L13" s="67">
        <f t="shared" si="0"/>
        <v>0</v>
      </c>
      <c r="M13" s="67">
        <f t="shared" si="0"/>
        <v>0</v>
      </c>
      <c r="N13" s="67">
        <f t="shared" si="0"/>
        <v>6967.9</v>
      </c>
      <c r="O13" s="67">
        <f t="shared" si="0"/>
        <v>13238.37</v>
      </c>
      <c r="P13" s="67">
        <f t="shared" si="0"/>
        <v>0</v>
      </c>
      <c r="Q13" s="67">
        <f t="shared" si="0"/>
        <v>0</v>
      </c>
      <c r="R13" s="67">
        <f t="shared" si="0"/>
        <v>0</v>
      </c>
      <c r="S13" s="67">
        <f t="shared" si="0"/>
        <v>10851.09</v>
      </c>
      <c r="T13" s="67">
        <f t="shared" si="0"/>
        <v>6946.45</v>
      </c>
      <c r="U13" s="67">
        <f t="shared" si="0"/>
        <v>2375.73</v>
      </c>
      <c r="V13" s="67">
        <f t="shared" si="0"/>
        <v>6967.9</v>
      </c>
      <c r="W13" s="67">
        <f t="shared" si="0"/>
        <v>0</v>
      </c>
      <c r="X13" s="67">
        <f t="shared" si="0"/>
        <v>0</v>
      </c>
      <c r="Y13" s="67">
        <f t="shared" si="0"/>
        <v>0</v>
      </c>
      <c r="Z13" s="67">
        <f t="shared" si="0"/>
        <v>0</v>
      </c>
      <c r="AA13" s="67">
        <f t="shared" si="0"/>
        <v>0</v>
      </c>
      <c r="AB13" s="67">
        <f t="shared" si="0"/>
        <v>0</v>
      </c>
      <c r="AC13" s="67">
        <f t="shared" si="0"/>
        <v>0</v>
      </c>
      <c r="AD13" s="67">
        <f t="shared" si="0"/>
        <v>0</v>
      </c>
      <c r="AE13" s="67">
        <f t="shared" si="0"/>
        <v>0</v>
      </c>
      <c r="AF13" s="67">
        <f t="shared" si="0"/>
        <v>7000</v>
      </c>
      <c r="AG13" s="67">
        <f t="shared" si="0"/>
        <v>0</v>
      </c>
      <c r="AH13" s="67">
        <f t="shared" si="0"/>
        <v>0</v>
      </c>
      <c r="AI13" s="67">
        <f t="shared" si="0"/>
        <v>4178.2</v>
      </c>
      <c r="AJ13" s="67">
        <f t="shared" si="0"/>
        <v>0</v>
      </c>
      <c r="AK13" s="67">
        <f t="shared" si="0"/>
        <v>0</v>
      </c>
      <c r="AL13" s="67">
        <f t="shared" si="0"/>
        <v>0</v>
      </c>
      <c r="AM13" s="68">
        <f>SUM(F13:AL13)</f>
        <v>90675</v>
      </c>
      <c r="AN13" s="69">
        <f>E13-AM13</f>
        <v>0</v>
      </c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</row>
    <row r="14" spans="1:114" s="70" customFormat="1" ht="16.149999999999999" customHeight="1" thickBot="1" x14ac:dyDescent="0.25">
      <c r="A14" s="63"/>
      <c r="B14" s="63"/>
      <c r="C14" s="71"/>
      <c r="D14" s="72" t="s">
        <v>149</v>
      </c>
      <c r="E14" s="73">
        <f>6500*13.95</f>
        <v>90675</v>
      </c>
      <c r="F14" s="74"/>
      <c r="G14" s="74"/>
      <c r="H14" s="74"/>
      <c r="I14" s="74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8"/>
      <c r="AN14" s="75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</row>
    <row r="15" spans="1:114" s="86" customFormat="1" ht="44.25" customHeight="1" x14ac:dyDescent="0.2">
      <c r="A15" s="76" t="s">
        <v>19</v>
      </c>
      <c r="B15" s="77" t="s">
        <v>205</v>
      </c>
      <c r="C15" s="78" t="s">
        <v>143</v>
      </c>
      <c r="D15" s="79" t="s">
        <v>181</v>
      </c>
      <c r="E15" s="230">
        <f>E14-E16-E17</f>
        <v>63402.15</v>
      </c>
      <c r="F15" s="80">
        <f>E15*$F$67-0.01</f>
        <v>24384.46</v>
      </c>
      <c r="G15" s="80">
        <f>E15*$F$68</f>
        <v>6967.9</v>
      </c>
      <c r="H15" s="80">
        <f>E15*$F$69</f>
        <v>0</v>
      </c>
      <c r="I15" s="80">
        <f>E15*$F$70</f>
        <v>0</v>
      </c>
      <c r="J15" s="81">
        <f>E15*$F$71</f>
        <v>0</v>
      </c>
      <c r="K15" s="82">
        <f>E15*$F$72</f>
        <v>0</v>
      </c>
      <c r="L15" s="82">
        <f>E15*$F$73</f>
        <v>0</v>
      </c>
      <c r="M15" s="82">
        <f>E15*$F$74</f>
        <v>0</v>
      </c>
      <c r="N15" s="82">
        <f>E15*$F$75</f>
        <v>6967.9</v>
      </c>
      <c r="O15" s="82">
        <f>E15*$F$76</f>
        <v>13238.37</v>
      </c>
      <c r="P15" s="82">
        <f>E15*$F$77</f>
        <v>0</v>
      </c>
      <c r="Q15" s="82">
        <f>E15*$F$78</f>
        <v>0</v>
      </c>
      <c r="R15" s="82">
        <f>E15*$F$79</f>
        <v>0</v>
      </c>
      <c r="S15" s="82">
        <f>E15*$F$80</f>
        <v>0</v>
      </c>
      <c r="T15" s="82">
        <f>E15*$F$81</f>
        <v>697.42</v>
      </c>
      <c r="U15" s="82">
        <f>E15*$F$82</f>
        <v>0</v>
      </c>
      <c r="V15" s="82">
        <f>E15*$F$83</f>
        <v>6967.9</v>
      </c>
      <c r="W15" s="82">
        <f>E15*$F$84</f>
        <v>0</v>
      </c>
      <c r="X15" s="82">
        <f>E15*$F$85</f>
        <v>0</v>
      </c>
      <c r="Y15" s="82">
        <f>E15*$F$86</f>
        <v>0</v>
      </c>
      <c r="Z15" s="82">
        <f>E15*$F$87</f>
        <v>0</v>
      </c>
      <c r="AA15" s="82">
        <f>E15*$F$88</f>
        <v>0</v>
      </c>
      <c r="AB15" s="82">
        <f>E15*$F$89</f>
        <v>0</v>
      </c>
      <c r="AC15" s="82">
        <f>E15*$F$90</f>
        <v>0</v>
      </c>
      <c r="AD15" s="82">
        <f>E15*$F$91</f>
        <v>0</v>
      </c>
      <c r="AE15" s="82">
        <f>E15*$F$92</f>
        <v>0</v>
      </c>
      <c r="AF15" s="82">
        <f>E15*$F$93</f>
        <v>0</v>
      </c>
      <c r="AG15" s="82">
        <f>E15*$F$94</f>
        <v>0</v>
      </c>
      <c r="AH15" s="82">
        <f>E15*$F$95</f>
        <v>0</v>
      </c>
      <c r="AI15" s="82">
        <f>E15*$F$96</f>
        <v>4178.2</v>
      </c>
      <c r="AJ15" s="82">
        <f>E15*$F$97</f>
        <v>0</v>
      </c>
      <c r="AK15" s="82">
        <f>E15*$F$98</f>
        <v>0</v>
      </c>
      <c r="AL15" s="82">
        <f>E15*$F$99</f>
        <v>0</v>
      </c>
      <c r="AM15" s="83">
        <f t="shared" ref="AM15:AM20" si="1">SUM(F15:AL15)</f>
        <v>63402.15</v>
      </c>
      <c r="AN15" s="84">
        <f t="shared" ref="AN15:AN47" si="2">E15-AM15</f>
        <v>0</v>
      </c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6" customFormat="1" ht="30" customHeight="1" x14ac:dyDescent="0.2">
      <c r="A16" s="76" t="s">
        <v>146</v>
      </c>
      <c r="B16" s="77" t="s">
        <v>230</v>
      </c>
      <c r="C16" s="78" t="s">
        <v>143</v>
      </c>
      <c r="D16" s="78" t="s">
        <v>144</v>
      </c>
      <c r="E16" s="80">
        <f>SUM(F16:AL16)</f>
        <v>1046.25</v>
      </c>
      <c r="F16" s="80"/>
      <c r="G16" s="80"/>
      <c r="H16" s="80"/>
      <c r="I16" s="80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>
        <f>75*13.95</f>
        <v>1046.25</v>
      </c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3">
        <f t="shared" si="1"/>
        <v>1046.25</v>
      </c>
      <c r="AN16" s="84">
        <f t="shared" si="2"/>
        <v>0</v>
      </c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6" customFormat="1" ht="12.75" x14ac:dyDescent="0.2">
      <c r="A17" s="76" t="s">
        <v>145</v>
      </c>
      <c r="B17" s="77" t="s">
        <v>147</v>
      </c>
      <c r="C17" s="78" t="s">
        <v>143</v>
      </c>
      <c r="D17" s="78" t="s">
        <v>144</v>
      </c>
      <c r="E17" s="80">
        <f>SUM(F17:AL17)</f>
        <v>26226.6</v>
      </c>
      <c r="F17" s="80"/>
      <c r="G17" s="80"/>
      <c r="H17" s="80"/>
      <c r="I17" s="80"/>
      <c r="J17" s="81">
        <v>797</v>
      </c>
      <c r="K17" s="82"/>
      <c r="L17" s="82"/>
      <c r="M17" s="82"/>
      <c r="N17" s="82"/>
      <c r="O17" s="82"/>
      <c r="P17" s="82"/>
      <c r="Q17" s="82">
        <v>0</v>
      </c>
      <c r="R17" s="82">
        <v>0</v>
      </c>
      <c r="S17" s="82">
        <v>10851.09</v>
      </c>
      <c r="T17" s="82">
        <v>6249.03</v>
      </c>
      <c r="U17" s="82">
        <v>1329.48</v>
      </c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>
        <v>7000</v>
      </c>
      <c r="AG17" s="82"/>
      <c r="AH17" s="82">
        <v>0</v>
      </c>
      <c r="AI17" s="82"/>
      <c r="AJ17" s="82"/>
      <c r="AK17" s="82"/>
      <c r="AL17" s="82"/>
      <c r="AM17" s="83">
        <f t="shared" si="1"/>
        <v>26226.6</v>
      </c>
      <c r="AN17" s="84">
        <f t="shared" si="2"/>
        <v>0</v>
      </c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90" customFormat="1" ht="48" hidden="1" customHeight="1" x14ac:dyDescent="0.2">
      <c r="A18" s="76" t="s">
        <v>97</v>
      </c>
      <c r="B18" s="87" t="s">
        <v>98</v>
      </c>
      <c r="C18" s="88" t="s">
        <v>143</v>
      </c>
      <c r="D18" s="89" t="s">
        <v>181</v>
      </c>
      <c r="E18" s="106">
        <v>0</v>
      </c>
      <c r="F18" s="80">
        <f>E18*$F$67</f>
        <v>0</v>
      </c>
      <c r="G18" s="80">
        <f>E18*$F$68</f>
        <v>0</v>
      </c>
      <c r="H18" s="80">
        <f>E18*$F$69</f>
        <v>0</v>
      </c>
      <c r="I18" s="80">
        <f>E18*$F$70</f>
        <v>0</v>
      </c>
      <c r="J18" s="81">
        <f>E18*$F$71</f>
        <v>0</v>
      </c>
      <c r="K18" s="82">
        <f>E18*$F$72</f>
        <v>0</v>
      </c>
      <c r="L18" s="82">
        <f>E18*$F$73</f>
        <v>0</v>
      </c>
      <c r="M18" s="82">
        <f>E18*$F$74</f>
        <v>0</v>
      </c>
      <c r="N18" s="82">
        <f>E18*$F$75</f>
        <v>0</v>
      </c>
      <c r="O18" s="82">
        <f>E18*$F$76</f>
        <v>0</v>
      </c>
      <c r="P18" s="82">
        <f>E18*$F$77</f>
        <v>0</v>
      </c>
      <c r="Q18" s="82">
        <f>E18*$F$78</f>
        <v>0</v>
      </c>
      <c r="R18" s="82">
        <f>E18*$F$79</f>
        <v>0</v>
      </c>
      <c r="S18" s="82">
        <f>E18*$F$80</f>
        <v>0</v>
      </c>
      <c r="T18" s="82">
        <f>E18*$F$81</f>
        <v>0</v>
      </c>
      <c r="U18" s="82">
        <f>E18*$F$82</f>
        <v>0</v>
      </c>
      <c r="V18" s="82">
        <f>E18*$F$83</f>
        <v>0</v>
      </c>
      <c r="W18" s="82">
        <f>E18*$F$84</f>
        <v>0</v>
      </c>
      <c r="X18" s="82">
        <f>E18*$F$85</f>
        <v>0</v>
      </c>
      <c r="Y18" s="82">
        <f>E18*$F$86</f>
        <v>0</v>
      </c>
      <c r="Z18" s="82">
        <f>E18*$F$87</f>
        <v>0</v>
      </c>
      <c r="AA18" s="82">
        <f>E18*$F$88</f>
        <v>0</v>
      </c>
      <c r="AB18" s="82">
        <f>E18*$F$89</f>
        <v>0</v>
      </c>
      <c r="AC18" s="82">
        <f>E18*$F$90</f>
        <v>0</v>
      </c>
      <c r="AD18" s="82">
        <f>E18*$F$91</f>
        <v>0</v>
      </c>
      <c r="AE18" s="82">
        <f>E18*$F$92</f>
        <v>0</v>
      </c>
      <c r="AF18" s="82">
        <f>E18*$F$93</f>
        <v>0</v>
      </c>
      <c r="AG18" s="82">
        <f>E18*$F$94</f>
        <v>0</v>
      </c>
      <c r="AH18" s="82">
        <f>E18*$F$95</f>
        <v>0</v>
      </c>
      <c r="AI18" s="82">
        <f>E18*$F$96</f>
        <v>0</v>
      </c>
      <c r="AJ18" s="82">
        <f>E18*$F$97</f>
        <v>0</v>
      </c>
      <c r="AK18" s="82">
        <f>E18*$F$98</f>
        <v>0</v>
      </c>
      <c r="AL18" s="82">
        <f>E18*$F$99</f>
        <v>0</v>
      </c>
      <c r="AM18" s="83">
        <f t="shared" si="1"/>
        <v>0</v>
      </c>
      <c r="AN18" s="84">
        <f t="shared" si="2"/>
        <v>0</v>
      </c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90" customFormat="1" ht="30" hidden="1" customHeight="1" x14ac:dyDescent="0.2">
      <c r="A19" s="76" t="s">
        <v>99</v>
      </c>
      <c r="B19" s="87" t="s">
        <v>21</v>
      </c>
      <c r="C19" s="88"/>
      <c r="D19" s="89"/>
      <c r="E19" s="91">
        <v>0</v>
      </c>
      <c r="F19" s="80">
        <f>E19*$F$67</f>
        <v>0</v>
      </c>
      <c r="G19" s="80">
        <f>E19*$F$68</f>
        <v>0</v>
      </c>
      <c r="H19" s="80">
        <f>E19*$F$69</f>
        <v>0</v>
      </c>
      <c r="I19" s="80">
        <f>E19*$F$70</f>
        <v>0</v>
      </c>
      <c r="J19" s="81">
        <f>E19*$F$71</f>
        <v>0</v>
      </c>
      <c r="K19" s="82">
        <f>E19*$F$72</f>
        <v>0</v>
      </c>
      <c r="L19" s="82">
        <f>E19*$F$73</f>
        <v>0</v>
      </c>
      <c r="M19" s="82">
        <f>E19*$F$74</f>
        <v>0</v>
      </c>
      <c r="N19" s="82">
        <f>E19*$F$75</f>
        <v>0</v>
      </c>
      <c r="O19" s="82">
        <f>E19*$F$76</f>
        <v>0</v>
      </c>
      <c r="P19" s="82">
        <f>E19*$F$77</f>
        <v>0</v>
      </c>
      <c r="Q19" s="82">
        <f>E19*$F$78</f>
        <v>0</v>
      </c>
      <c r="R19" s="82">
        <f>E19*$F$79</f>
        <v>0</v>
      </c>
      <c r="S19" s="82">
        <f>E19*$F$80</f>
        <v>0</v>
      </c>
      <c r="T19" s="82">
        <f>E19*$F$81</f>
        <v>0</v>
      </c>
      <c r="U19" s="82">
        <f>E19*$F$82</f>
        <v>0</v>
      </c>
      <c r="V19" s="82">
        <f>E19*$F$83</f>
        <v>0</v>
      </c>
      <c r="W19" s="82">
        <f>E19*$F$84</f>
        <v>0</v>
      </c>
      <c r="X19" s="82">
        <f>E19*$F$85</f>
        <v>0</v>
      </c>
      <c r="Y19" s="82">
        <f>E19*$F$86</f>
        <v>0</v>
      </c>
      <c r="Z19" s="82">
        <f>E19*$F$87</f>
        <v>0</v>
      </c>
      <c r="AA19" s="82">
        <f>E19*$F$88</f>
        <v>0</v>
      </c>
      <c r="AB19" s="82">
        <f>E19*$F$89</f>
        <v>0</v>
      </c>
      <c r="AC19" s="82">
        <f>E19*$F$90</f>
        <v>0</v>
      </c>
      <c r="AD19" s="82">
        <f>E19*$F$91</f>
        <v>0</v>
      </c>
      <c r="AE19" s="82">
        <f>E19*$F$92</f>
        <v>0</v>
      </c>
      <c r="AF19" s="82">
        <f>E19*$F$93</f>
        <v>0</v>
      </c>
      <c r="AG19" s="82">
        <f>E19*$F$94</f>
        <v>0</v>
      </c>
      <c r="AH19" s="82">
        <f>E19*$F$95</f>
        <v>0</v>
      </c>
      <c r="AI19" s="82">
        <f>E19*$F$96</f>
        <v>0</v>
      </c>
      <c r="AJ19" s="82">
        <f>E19*$F$97</f>
        <v>0</v>
      </c>
      <c r="AK19" s="82">
        <f>E19*$F$98</f>
        <v>0</v>
      </c>
      <c r="AL19" s="82">
        <f>E19*$F$99</f>
        <v>0</v>
      </c>
      <c r="AM19" s="83">
        <f t="shared" si="1"/>
        <v>0</v>
      </c>
      <c r="AN19" s="84">
        <f t="shared" si="2"/>
        <v>0</v>
      </c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6" customFormat="1" ht="30" hidden="1" customHeight="1" x14ac:dyDescent="0.2">
      <c r="A20" s="76" t="s">
        <v>20</v>
      </c>
      <c r="B20" s="92" t="s">
        <v>23</v>
      </c>
      <c r="C20" s="88"/>
      <c r="D20" s="89"/>
      <c r="E20" s="91">
        <v>0</v>
      </c>
      <c r="F20" s="80">
        <f>E20*$F$67</f>
        <v>0</v>
      </c>
      <c r="G20" s="80">
        <f>E20*$F$68</f>
        <v>0</v>
      </c>
      <c r="H20" s="80">
        <f>E20*$F$69</f>
        <v>0</v>
      </c>
      <c r="I20" s="80">
        <f>E20*$F$70</f>
        <v>0</v>
      </c>
      <c r="J20" s="81">
        <f>E20*$F$71</f>
        <v>0</v>
      </c>
      <c r="K20" s="82">
        <f>E20*$F$72</f>
        <v>0</v>
      </c>
      <c r="L20" s="82">
        <f>E20*$F$73</f>
        <v>0</v>
      </c>
      <c r="M20" s="82">
        <f>E20*$F$74</f>
        <v>0</v>
      </c>
      <c r="N20" s="82">
        <f>E20*$F$75</f>
        <v>0</v>
      </c>
      <c r="O20" s="82">
        <f>E20*$F$76</f>
        <v>0</v>
      </c>
      <c r="P20" s="82">
        <f>E20*$F$77</f>
        <v>0</v>
      </c>
      <c r="Q20" s="82">
        <f>E20*$F$78</f>
        <v>0</v>
      </c>
      <c r="R20" s="82">
        <f>E20*$F$79</f>
        <v>0</v>
      </c>
      <c r="S20" s="82">
        <f>E20*$F$80</f>
        <v>0</v>
      </c>
      <c r="T20" s="82">
        <f>E20*$F$81</f>
        <v>0</v>
      </c>
      <c r="U20" s="82">
        <f>E20*$F$82</f>
        <v>0</v>
      </c>
      <c r="V20" s="82">
        <f>E20*$F$83</f>
        <v>0</v>
      </c>
      <c r="W20" s="82">
        <f>E20*$F$84</f>
        <v>0</v>
      </c>
      <c r="X20" s="82">
        <f>E20*$F$85</f>
        <v>0</v>
      </c>
      <c r="Y20" s="82">
        <f>E20*$F$86</f>
        <v>0</v>
      </c>
      <c r="Z20" s="82">
        <f>E20*$F$87</f>
        <v>0</v>
      </c>
      <c r="AA20" s="82">
        <f>E20*$F$88</f>
        <v>0</v>
      </c>
      <c r="AB20" s="82">
        <f>E20*$F$89</f>
        <v>0</v>
      </c>
      <c r="AC20" s="82">
        <f>E20*$F$90</f>
        <v>0</v>
      </c>
      <c r="AD20" s="82">
        <f>E20*$F$91</f>
        <v>0</v>
      </c>
      <c r="AE20" s="82">
        <f>E20*$F$92</f>
        <v>0</v>
      </c>
      <c r="AF20" s="82">
        <f>E20*$F$93</f>
        <v>0</v>
      </c>
      <c r="AG20" s="82">
        <f>E20*$F$94</f>
        <v>0</v>
      </c>
      <c r="AH20" s="82">
        <f>E20*$F$95</f>
        <v>0</v>
      </c>
      <c r="AI20" s="82">
        <f>E20*$F$96</f>
        <v>0</v>
      </c>
      <c r="AJ20" s="82">
        <f>E20*$F$97</f>
        <v>0</v>
      </c>
      <c r="AK20" s="82">
        <f>E20*$F$98</f>
        <v>0</v>
      </c>
      <c r="AL20" s="82">
        <f>E20*$F$99</f>
        <v>0</v>
      </c>
      <c r="AM20" s="83">
        <f t="shared" si="1"/>
        <v>0</v>
      </c>
      <c r="AN20" s="84">
        <f t="shared" si="2"/>
        <v>0</v>
      </c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99" customFormat="1" ht="16.149999999999999" customHeight="1" x14ac:dyDescent="0.2">
      <c r="A21" s="93" t="s">
        <v>96</v>
      </c>
      <c r="B21" s="93"/>
      <c r="C21" s="94"/>
      <c r="D21" s="95"/>
      <c r="E21" s="96">
        <f t="shared" ref="E21:AM21" si="3">SUM(E22:E46)</f>
        <v>21527</v>
      </c>
      <c r="F21" s="96">
        <f t="shared" si="3"/>
        <v>8279.2199999999993</v>
      </c>
      <c r="G21" s="96">
        <f t="shared" si="3"/>
        <v>2365.83</v>
      </c>
      <c r="H21" s="96">
        <f t="shared" si="3"/>
        <v>0</v>
      </c>
      <c r="I21" s="96">
        <f t="shared" si="3"/>
        <v>0</v>
      </c>
      <c r="J21" s="96">
        <f t="shared" si="3"/>
        <v>0</v>
      </c>
      <c r="K21" s="96">
        <f t="shared" si="3"/>
        <v>0</v>
      </c>
      <c r="L21" s="96">
        <f t="shared" si="3"/>
        <v>0</v>
      </c>
      <c r="M21" s="96">
        <f t="shared" si="3"/>
        <v>0</v>
      </c>
      <c r="N21" s="96">
        <f t="shared" si="3"/>
        <v>2365.83</v>
      </c>
      <c r="O21" s="96">
        <f t="shared" si="3"/>
        <v>4494.84</v>
      </c>
      <c r="P21" s="96">
        <f t="shared" si="3"/>
        <v>0</v>
      </c>
      <c r="Q21" s="96">
        <f t="shared" si="3"/>
        <v>0</v>
      </c>
      <c r="R21" s="96">
        <f t="shared" si="3"/>
        <v>0</v>
      </c>
      <c r="S21" s="96">
        <f t="shared" si="3"/>
        <v>0</v>
      </c>
      <c r="T21" s="96">
        <f t="shared" si="3"/>
        <v>236.8</v>
      </c>
      <c r="U21" s="96">
        <f t="shared" si="3"/>
        <v>0</v>
      </c>
      <c r="V21" s="96">
        <f t="shared" si="3"/>
        <v>2365.83</v>
      </c>
      <c r="W21" s="96">
        <f t="shared" si="3"/>
        <v>0</v>
      </c>
      <c r="X21" s="96">
        <f t="shared" si="3"/>
        <v>0</v>
      </c>
      <c r="Y21" s="96">
        <f t="shared" si="3"/>
        <v>0</v>
      </c>
      <c r="Z21" s="96">
        <f t="shared" si="3"/>
        <v>0</v>
      </c>
      <c r="AA21" s="96">
        <f t="shared" si="3"/>
        <v>0</v>
      </c>
      <c r="AB21" s="96">
        <f t="shared" si="3"/>
        <v>0</v>
      </c>
      <c r="AC21" s="96">
        <f t="shared" si="3"/>
        <v>0</v>
      </c>
      <c r="AD21" s="96">
        <f t="shared" si="3"/>
        <v>0</v>
      </c>
      <c r="AE21" s="96">
        <f t="shared" si="3"/>
        <v>0</v>
      </c>
      <c r="AF21" s="96">
        <f t="shared" si="3"/>
        <v>0</v>
      </c>
      <c r="AG21" s="96">
        <f t="shared" si="3"/>
        <v>0</v>
      </c>
      <c r="AH21" s="96">
        <f t="shared" si="3"/>
        <v>0</v>
      </c>
      <c r="AI21" s="96">
        <f t="shared" si="3"/>
        <v>1418.64</v>
      </c>
      <c r="AJ21" s="96">
        <f t="shared" si="3"/>
        <v>0</v>
      </c>
      <c r="AK21" s="96">
        <f t="shared" si="3"/>
        <v>0</v>
      </c>
      <c r="AL21" s="96">
        <f t="shared" si="3"/>
        <v>0</v>
      </c>
      <c r="AM21" s="97">
        <f t="shared" si="3"/>
        <v>21526.99</v>
      </c>
      <c r="AN21" s="98">
        <f t="shared" si="2"/>
        <v>0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</row>
    <row r="22" spans="1:114" ht="30" customHeight="1" x14ac:dyDescent="0.2">
      <c r="A22" s="76" t="s">
        <v>49</v>
      </c>
      <c r="B22" s="87" t="s">
        <v>50</v>
      </c>
      <c r="C22" s="87" t="s">
        <v>143</v>
      </c>
      <c r="D22" s="89" t="s">
        <v>181</v>
      </c>
      <c r="E22" s="106">
        <f>8880</f>
        <v>8880</v>
      </c>
      <c r="F22" s="80">
        <f t="shared" ref="F22:F27" si="4">E22*$F$67</f>
        <v>3415.25</v>
      </c>
      <c r="G22" s="81">
        <f t="shared" ref="G22:G30" si="5">E22*$F$68</f>
        <v>975.91</v>
      </c>
      <c r="H22" s="81">
        <f t="shared" ref="H22:H30" si="6">E22*$F$69</f>
        <v>0</v>
      </c>
      <c r="I22" s="81">
        <f t="shared" ref="I22:I30" si="7">E22*$F$70</f>
        <v>0</v>
      </c>
      <c r="J22" s="81">
        <f t="shared" ref="J22:J30" si="8">E22*$F$71</f>
        <v>0</v>
      </c>
      <c r="K22" s="82">
        <f t="shared" ref="K22:K30" si="9">E22*$F$72</f>
        <v>0</v>
      </c>
      <c r="L22" s="82">
        <f t="shared" ref="L22:L30" si="10">E22*$F$73</f>
        <v>0</v>
      </c>
      <c r="M22" s="81">
        <f t="shared" ref="M22:M30" si="11">E22*$F$74</f>
        <v>0</v>
      </c>
      <c r="N22" s="82">
        <f t="shared" ref="N22:N30" si="12">E22*$F$75</f>
        <v>975.91</v>
      </c>
      <c r="O22" s="82">
        <f t="shared" ref="O22:O30" si="13">E22*$F$76</f>
        <v>1854.14</v>
      </c>
      <c r="P22" s="81">
        <f t="shared" ref="P22:P30" si="14">E22*$F$77</f>
        <v>0</v>
      </c>
      <c r="Q22" s="81">
        <f t="shared" ref="Q22:Q30" si="15">E22*$F$78</f>
        <v>0</v>
      </c>
      <c r="R22" s="81">
        <f t="shared" ref="R22:R30" si="16">E22*$F$79</f>
        <v>0</v>
      </c>
      <c r="S22" s="81">
        <f t="shared" ref="S22:S30" si="17">E22*$F$80</f>
        <v>0</v>
      </c>
      <c r="T22" s="81">
        <f t="shared" ref="T22:T30" si="18">E22*$F$81</f>
        <v>97.68</v>
      </c>
      <c r="U22" s="81">
        <f t="shared" ref="U22:U30" si="19">E22*$F$82</f>
        <v>0</v>
      </c>
      <c r="V22" s="81">
        <f t="shared" ref="V22:V30" si="20">E22*$F$83</f>
        <v>975.91</v>
      </c>
      <c r="W22" s="82">
        <f t="shared" ref="W22:W30" si="21">E22*$F$84</f>
        <v>0</v>
      </c>
      <c r="X22" s="82">
        <f t="shared" ref="X22:X30" si="22">E22*$F$85</f>
        <v>0</v>
      </c>
      <c r="Y22" s="81">
        <f t="shared" ref="Y22:Y30" si="23">E22*$F$86</f>
        <v>0</v>
      </c>
      <c r="Z22" s="81">
        <f t="shared" ref="Z22:Z30" si="24">E22*$F$87</f>
        <v>0</v>
      </c>
      <c r="AA22" s="81">
        <f t="shared" ref="AA22:AA30" si="25">E22*$F$88</f>
        <v>0</v>
      </c>
      <c r="AB22" s="81">
        <f t="shared" ref="AB22:AB30" si="26">E22*$F$89</f>
        <v>0</v>
      </c>
      <c r="AC22" s="81">
        <f t="shared" ref="AC22:AC30" si="27">E22*$F$90</f>
        <v>0</v>
      </c>
      <c r="AD22" s="81">
        <f t="shared" ref="AD22:AD30" si="28">E22*$F$91</f>
        <v>0</v>
      </c>
      <c r="AE22" s="81">
        <f t="shared" ref="AE22:AE30" si="29">E22*$F$92</f>
        <v>0</v>
      </c>
      <c r="AF22" s="81">
        <f t="shared" ref="AF22:AF30" si="30">E22*$F$93</f>
        <v>0</v>
      </c>
      <c r="AG22" s="81">
        <f t="shared" ref="AG22:AG30" si="31">E22*$F$94</f>
        <v>0</v>
      </c>
      <c r="AH22" s="81">
        <f t="shared" ref="AH22:AH30" si="32">E22*$F$95</f>
        <v>0</v>
      </c>
      <c r="AI22" s="81">
        <f t="shared" ref="AI22:AI30" si="33">E22*$F$96</f>
        <v>585.19000000000005</v>
      </c>
      <c r="AJ22" s="81">
        <f t="shared" ref="AJ22:AJ30" si="34">E22*$F$97</f>
        <v>0</v>
      </c>
      <c r="AK22" s="81">
        <f t="shared" ref="AK22:AK30" si="35">E22*$F$98</f>
        <v>0</v>
      </c>
      <c r="AL22" s="81">
        <f t="shared" ref="AL22:AL30" si="36">E22*$F$99</f>
        <v>0</v>
      </c>
      <c r="AM22" s="83">
        <f t="shared" ref="AM22:AM46" si="37">SUM(F22:AL22)</f>
        <v>8879.99</v>
      </c>
      <c r="AN22" s="98">
        <f t="shared" si="2"/>
        <v>0</v>
      </c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</row>
    <row r="23" spans="1:114" s="101" customFormat="1" ht="30" hidden="1" customHeight="1" x14ac:dyDescent="0.2">
      <c r="A23" s="100" t="s">
        <v>24</v>
      </c>
      <c r="B23" s="92" t="s">
        <v>2</v>
      </c>
      <c r="C23" s="87" t="s">
        <v>143</v>
      </c>
      <c r="D23" s="89" t="s">
        <v>181</v>
      </c>
      <c r="E23" s="106">
        <v>0</v>
      </c>
      <c r="F23" s="80">
        <f t="shared" si="4"/>
        <v>0</v>
      </c>
      <c r="G23" s="81">
        <f t="shared" si="5"/>
        <v>0</v>
      </c>
      <c r="H23" s="81">
        <f t="shared" si="6"/>
        <v>0</v>
      </c>
      <c r="I23" s="81">
        <f t="shared" si="7"/>
        <v>0</v>
      </c>
      <c r="J23" s="81">
        <f t="shared" si="8"/>
        <v>0</v>
      </c>
      <c r="K23" s="82">
        <f t="shared" si="9"/>
        <v>0</v>
      </c>
      <c r="L23" s="82">
        <f t="shared" si="10"/>
        <v>0</v>
      </c>
      <c r="M23" s="81">
        <f t="shared" si="11"/>
        <v>0</v>
      </c>
      <c r="N23" s="82">
        <f t="shared" si="12"/>
        <v>0</v>
      </c>
      <c r="O23" s="82">
        <f t="shared" si="13"/>
        <v>0</v>
      </c>
      <c r="P23" s="81">
        <f t="shared" si="14"/>
        <v>0</v>
      </c>
      <c r="Q23" s="81">
        <f t="shared" si="15"/>
        <v>0</v>
      </c>
      <c r="R23" s="81">
        <f t="shared" si="16"/>
        <v>0</v>
      </c>
      <c r="S23" s="81">
        <f t="shared" si="17"/>
        <v>0</v>
      </c>
      <c r="T23" s="81">
        <f t="shared" si="18"/>
        <v>0</v>
      </c>
      <c r="U23" s="81">
        <f t="shared" si="19"/>
        <v>0</v>
      </c>
      <c r="V23" s="81">
        <f t="shared" si="20"/>
        <v>0</v>
      </c>
      <c r="W23" s="82">
        <f t="shared" si="21"/>
        <v>0</v>
      </c>
      <c r="X23" s="82">
        <f t="shared" si="22"/>
        <v>0</v>
      </c>
      <c r="Y23" s="81">
        <f t="shared" si="23"/>
        <v>0</v>
      </c>
      <c r="Z23" s="81">
        <f t="shared" si="24"/>
        <v>0</v>
      </c>
      <c r="AA23" s="81">
        <f t="shared" si="25"/>
        <v>0</v>
      </c>
      <c r="AB23" s="81">
        <f t="shared" si="26"/>
        <v>0</v>
      </c>
      <c r="AC23" s="81">
        <f t="shared" si="27"/>
        <v>0</v>
      </c>
      <c r="AD23" s="81">
        <f t="shared" si="28"/>
        <v>0</v>
      </c>
      <c r="AE23" s="81">
        <f t="shared" si="29"/>
        <v>0</v>
      </c>
      <c r="AF23" s="81">
        <f t="shared" si="30"/>
        <v>0</v>
      </c>
      <c r="AG23" s="81">
        <f t="shared" si="31"/>
        <v>0</v>
      </c>
      <c r="AH23" s="81">
        <f t="shared" si="32"/>
        <v>0</v>
      </c>
      <c r="AI23" s="81">
        <f t="shared" si="33"/>
        <v>0</v>
      </c>
      <c r="AJ23" s="81">
        <f t="shared" si="34"/>
        <v>0</v>
      </c>
      <c r="AK23" s="81">
        <f t="shared" si="35"/>
        <v>0</v>
      </c>
      <c r="AL23" s="81">
        <f t="shared" si="36"/>
        <v>0</v>
      </c>
      <c r="AM23" s="83">
        <f t="shared" si="37"/>
        <v>0</v>
      </c>
      <c r="AN23" s="98">
        <f t="shared" si="2"/>
        <v>0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</row>
    <row r="24" spans="1:114" s="101" customFormat="1" ht="30" customHeight="1" x14ac:dyDescent="0.2">
      <c r="A24" s="100" t="s">
        <v>24</v>
      </c>
      <c r="B24" s="92" t="s">
        <v>2</v>
      </c>
      <c r="C24" s="102" t="s">
        <v>13</v>
      </c>
      <c r="D24" s="89" t="s">
        <v>181</v>
      </c>
      <c r="E24" s="106">
        <v>2000</v>
      </c>
      <c r="F24" s="80">
        <f t="shared" si="4"/>
        <v>769.2</v>
      </c>
      <c r="G24" s="81">
        <f t="shared" si="5"/>
        <v>219.8</v>
      </c>
      <c r="H24" s="81">
        <f t="shared" si="6"/>
        <v>0</v>
      </c>
      <c r="I24" s="81">
        <f t="shared" si="7"/>
        <v>0</v>
      </c>
      <c r="J24" s="81">
        <f t="shared" si="8"/>
        <v>0</v>
      </c>
      <c r="K24" s="82">
        <f t="shared" si="9"/>
        <v>0</v>
      </c>
      <c r="L24" s="82">
        <f t="shared" si="10"/>
        <v>0</v>
      </c>
      <c r="M24" s="81">
        <f t="shared" si="11"/>
        <v>0</v>
      </c>
      <c r="N24" s="82">
        <f t="shared" si="12"/>
        <v>219.8</v>
      </c>
      <c r="O24" s="82">
        <f t="shared" si="13"/>
        <v>417.6</v>
      </c>
      <c r="P24" s="81">
        <f t="shared" si="14"/>
        <v>0</v>
      </c>
      <c r="Q24" s="81">
        <f t="shared" si="15"/>
        <v>0</v>
      </c>
      <c r="R24" s="81">
        <f t="shared" si="16"/>
        <v>0</v>
      </c>
      <c r="S24" s="81">
        <f t="shared" si="17"/>
        <v>0</v>
      </c>
      <c r="T24" s="81">
        <f t="shared" si="18"/>
        <v>22</v>
      </c>
      <c r="U24" s="81">
        <f t="shared" si="19"/>
        <v>0</v>
      </c>
      <c r="V24" s="81">
        <f t="shared" si="20"/>
        <v>219.8</v>
      </c>
      <c r="W24" s="82">
        <f t="shared" si="21"/>
        <v>0</v>
      </c>
      <c r="X24" s="82">
        <f t="shared" si="22"/>
        <v>0</v>
      </c>
      <c r="Y24" s="81">
        <f t="shared" si="23"/>
        <v>0</v>
      </c>
      <c r="Z24" s="81">
        <f t="shared" si="24"/>
        <v>0</v>
      </c>
      <c r="AA24" s="81">
        <f t="shared" si="25"/>
        <v>0</v>
      </c>
      <c r="AB24" s="81">
        <f t="shared" si="26"/>
        <v>0</v>
      </c>
      <c r="AC24" s="81">
        <f t="shared" si="27"/>
        <v>0</v>
      </c>
      <c r="AD24" s="81">
        <f t="shared" si="28"/>
        <v>0</v>
      </c>
      <c r="AE24" s="81">
        <f t="shared" si="29"/>
        <v>0</v>
      </c>
      <c r="AF24" s="81">
        <f t="shared" si="30"/>
        <v>0</v>
      </c>
      <c r="AG24" s="81">
        <f t="shared" si="31"/>
        <v>0</v>
      </c>
      <c r="AH24" s="81">
        <f t="shared" si="32"/>
        <v>0</v>
      </c>
      <c r="AI24" s="81">
        <f t="shared" si="33"/>
        <v>131.80000000000001</v>
      </c>
      <c r="AJ24" s="81">
        <f t="shared" si="34"/>
        <v>0</v>
      </c>
      <c r="AK24" s="81">
        <f t="shared" si="35"/>
        <v>0</v>
      </c>
      <c r="AL24" s="81">
        <f t="shared" si="36"/>
        <v>0</v>
      </c>
      <c r="AM24" s="83">
        <f t="shared" si="37"/>
        <v>2000</v>
      </c>
      <c r="AN24" s="98">
        <f t="shared" si="2"/>
        <v>0</v>
      </c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</row>
    <row r="25" spans="1:114" s="101" customFormat="1" ht="30" hidden="1" customHeight="1" x14ac:dyDescent="0.2">
      <c r="A25" s="100" t="s">
        <v>25</v>
      </c>
      <c r="B25" s="77" t="s">
        <v>112</v>
      </c>
      <c r="C25" s="102" t="s">
        <v>13</v>
      </c>
      <c r="D25" s="89"/>
      <c r="E25" s="106">
        <v>0</v>
      </c>
      <c r="F25" s="80">
        <f t="shared" si="4"/>
        <v>0</v>
      </c>
      <c r="G25" s="81">
        <f t="shared" si="5"/>
        <v>0</v>
      </c>
      <c r="H25" s="81">
        <f t="shared" si="6"/>
        <v>0</v>
      </c>
      <c r="I25" s="81">
        <f t="shared" si="7"/>
        <v>0</v>
      </c>
      <c r="J25" s="81">
        <f t="shared" si="8"/>
        <v>0</v>
      </c>
      <c r="K25" s="82">
        <f t="shared" si="9"/>
        <v>0</v>
      </c>
      <c r="L25" s="82">
        <f t="shared" si="10"/>
        <v>0</v>
      </c>
      <c r="M25" s="81">
        <f t="shared" si="11"/>
        <v>0</v>
      </c>
      <c r="N25" s="82">
        <f t="shared" si="12"/>
        <v>0</v>
      </c>
      <c r="O25" s="82">
        <f t="shared" si="13"/>
        <v>0</v>
      </c>
      <c r="P25" s="81">
        <f t="shared" si="14"/>
        <v>0</v>
      </c>
      <c r="Q25" s="81">
        <f t="shared" si="15"/>
        <v>0</v>
      </c>
      <c r="R25" s="81">
        <f t="shared" si="16"/>
        <v>0</v>
      </c>
      <c r="S25" s="81">
        <f t="shared" si="17"/>
        <v>0</v>
      </c>
      <c r="T25" s="81">
        <f t="shared" si="18"/>
        <v>0</v>
      </c>
      <c r="U25" s="81">
        <f t="shared" si="19"/>
        <v>0</v>
      </c>
      <c r="V25" s="81">
        <f t="shared" si="20"/>
        <v>0</v>
      </c>
      <c r="W25" s="82">
        <f t="shared" si="21"/>
        <v>0</v>
      </c>
      <c r="X25" s="82">
        <f t="shared" si="22"/>
        <v>0</v>
      </c>
      <c r="Y25" s="81">
        <f t="shared" si="23"/>
        <v>0</v>
      </c>
      <c r="Z25" s="81">
        <f t="shared" si="24"/>
        <v>0</v>
      </c>
      <c r="AA25" s="81">
        <f t="shared" si="25"/>
        <v>0</v>
      </c>
      <c r="AB25" s="81">
        <f t="shared" si="26"/>
        <v>0</v>
      </c>
      <c r="AC25" s="81">
        <f t="shared" si="27"/>
        <v>0</v>
      </c>
      <c r="AD25" s="81">
        <f t="shared" si="28"/>
        <v>0</v>
      </c>
      <c r="AE25" s="81">
        <f t="shared" si="29"/>
        <v>0</v>
      </c>
      <c r="AF25" s="81">
        <f t="shared" si="30"/>
        <v>0</v>
      </c>
      <c r="AG25" s="81">
        <f t="shared" si="31"/>
        <v>0</v>
      </c>
      <c r="AH25" s="81">
        <f t="shared" si="32"/>
        <v>0</v>
      </c>
      <c r="AI25" s="81">
        <f t="shared" si="33"/>
        <v>0</v>
      </c>
      <c r="AJ25" s="81">
        <f t="shared" si="34"/>
        <v>0</v>
      </c>
      <c r="AK25" s="81">
        <f t="shared" si="35"/>
        <v>0</v>
      </c>
      <c r="AL25" s="81">
        <f t="shared" si="36"/>
        <v>0</v>
      </c>
      <c r="AM25" s="83">
        <f t="shared" si="37"/>
        <v>0</v>
      </c>
      <c r="AN25" s="98">
        <f t="shared" si="2"/>
        <v>0</v>
      </c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</row>
    <row r="26" spans="1:114" s="101" customFormat="1" ht="30" hidden="1" customHeight="1" x14ac:dyDescent="0.2">
      <c r="A26" s="100" t="s">
        <v>26</v>
      </c>
      <c r="B26" s="77" t="s">
        <v>113</v>
      </c>
      <c r="C26" s="102" t="s">
        <v>143</v>
      </c>
      <c r="D26" s="103"/>
      <c r="E26" s="106">
        <v>0</v>
      </c>
      <c r="F26" s="80">
        <f t="shared" si="4"/>
        <v>0</v>
      </c>
      <c r="G26" s="81">
        <f t="shared" si="5"/>
        <v>0</v>
      </c>
      <c r="H26" s="81">
        <f t="shared" si="6"/>
        <v>0</v>
      </c>
      <c r="I26" s="81">
        <f t="shared" si="7"/>
        <v>0</v>
      </c>
      <c r="J26" s="81">
        <f t="shared" si="8"/>
        <v>0</v>
      </c>
      <c r="K26" s="82">
        <f t="shared" si="9"/>
        <v>0</v>
      </c>
      <c r="L26" s="82">
        <f t="shared" si="10"/>
        <v>0</v>
      </c>
      <c r="M26" s="81">
        <f t="shared" si="11"/>
        <v>0</v>
      </c>
      <c r="N26" s="82">
        <f t="shared" si="12"/>
        <v>0</v>
      </c>
      <c r="O26" s="82">
        <f t="shared" si="13"/>
        <v>0</v>
      </c>
      <c r="P26" s="81">
        <f t="shared" si="14"/>
        <v>0</v>
      </c>
      <c r="Q26" s="81">
        <f t="shared" si="15"/>
        <v>0</v>
      </c>
      <c r="R26" s="81">
        <f t="shared" si="16"/>
        <v>0</v>
      </c>
      <c r="S26" s="81">
        <f t="shared" si="17"/>
        <v>0</v>
      </c>
      <c r="T26" s="81">
        <f t="shared" si="18"/>
        <v>0</v>
      </c>
      <c r="U26" s="81">
        <f t="shared" si="19"/>
        <v>0</v>
      </c>
      <c r="V26" s="81">
        <f t="shared" si="20"/>
        <v>0</v>
      </c>
      <c r="W26" s="82">
        <f t="shared" si="21"/>
        <v>0</v>
      </c>
      <c r="X26" s="82">
        <f t="shared" si="22"/>
        <v>0</v>
      </c>
      <c r="Y26" s="81">
        <f t="shared" si="23"/>
        <v>0</v>
      </c>
      <c r="Z26" s="81">
        <f t="shared" si="24"/>
        <v>0</v>
      </c>
      <c r="AA26" s="81">
        <f t="shared" si="25"/>
        <v>0</v>
      </c>
      <c r="AB26" s="81">
        <f t="shared" si="26"/>
        <v>0</v>
      </c>
      <c r="AC26" s="81">
        <f t="shared" si="27"/>
        <v>0</v>
      </c>
      <c r="AD26" s="81">
        <f t="shared" si="28"/>
        <v>0</v>
      </c>
      <c r="AE26" s="81">
        <f t="shared" si="29"/>
        <v>0</v>
      </c>
      <c r="AF26" s="81">
        <f t="shared" si="30"/>
        <v>0</v>
      </c>
      <c r="AG26" s="81">
        <f t="shared" si="31"/>
        <v>0</v>
      </c>
      <c r="AH26" s="81">
        <f t="shared" si="32"/>
        <v>0</v>
      </c>
      <c r="AI26" s="81">
        <f t="shared" si="33"/>
        <v>0</v>
      </c>
      <c r="AJ26" s="81">
        <f t="shared" si="34"/>
        <v>0</v>
      </c>
      <c r="AK26" s="81">
        <f t="shared" si="35"/>
        <v>0</v>
      </c>
      <c r="AL26" s="81">
        <f t="shared" si="36"/>
        <v>0</v>
      </c>
      <c r="AM26" s="83">
        <f t="shared" si="37"/>
        <v>0</v>
      </c>
      <c r="AN26" s="98">
        <f t="shared" si="2"/>
        <v>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</row>
    <row r="27" spans="1:114" ht="30" hidden="1" customHeight="1" x14ac:dyDescent="0.2">
      <c r="A27" s="76" t="s">
        <v>51</v>
      </c>
      <c r="B27" s="87" t="s">
        <v>52</v>
      </c>
      <c r="C27" s="87"/>
      <c r="D27" s="89"/>
      <c r="E27" s="106">
        <v>0</v>
      </c>
      <c r="F27" s="80">
        <f t="shared" si="4"/>
        <v>0</v>
      </c>
      <c r="G27" s="81">
        <f t="shared" si="5"/>
        <v>0</v>
      </c>
      <c r="H27" s="81">
        <f t="shared" si="6"/>
        <v>0</v>
      </c>
      <c r="I27" s="81">
        <f t="shared" si="7"/>
        <v>0</v>
      </c>
      <c r="J27" s="81">
        <f t="shared" si="8"/>
        <v>0</v>
      </c>
      <c r="K27" s="82">
        <f t="shared" si="9"/>
        <v>0</v>
      </c>
      <c r="L27" s="82">
        <f t="shared" si="10"/>
        <v>0</v>
      </c>
      <c r="M27" s="81">
        <f t="shared" si="11"/>
        <v>0</v>
      </c>
      <c r="N27" s="82">
        <f t="shared" si="12"/>
        <v>0</v>
      </c>
      <c r="O27" s="82">
        <f t="shared" si="13"/>
        <v>0</v>
      </c>
      <c r="P27" s="81">
        <f t="shared" si="14"/>
        <v>0</v>
      </c>
      <c r="Q27" s="81">
        <f t="shared" si="15"/>
        <v>0</v>
      </c>
      <c r="R27" s="81">
        <f t="shared" si="16"/>
        <v>0</v>
      </c>
      <c r="S27" s="81">
        <f t="shared" si="17"/>
        <v>0</v>
      </c>
      <c r="T27" s="81">
        <f t="shared" si="18"/>
        <v>0</v>
      </c>
      <c r="U27" s="81">
        <f t="shared" si="19"/>
        <v>0</v>
      </c>
      <c r="V27" s="81">
        <f t="shared" si="20"/>
        <v>0</v>
      </c>
      <c r="W27" s="82">
        <f t="shared" si="21"/>
        <v>0</v>
      </c>
      <c r="X27" s="82">
        <f t="shared" si="22"/>
        <v>0</v>
      </c>
      <c r="Y27" s="81">
        <f t="shared" si="23"/>
        <v>0</v>
      </c>
      <c r="Z27" s="81">
        <f t="shared" si="24"/>
        <v>0</v>
      </c>
      <c r="AA27" s="81">
        <f t="shared" si="25"/>
        <v>0</v>
      </c>
      <c r="AB27" s="81">
        <f t="shared" si="26"/>
        <v>0</v>
      </c>
      <c r="AC27" s="81">
        <f t="shared" si="27"/>
        <v>0</v>
      </c>
      <c r="AD27" s="81">
        <f t="shared" si="28"/>
        <v>0</v>
      </c>
      <c r="AE27" s="81">
        <f t="shared" si="29"/>
        <v>0</v>
      </c>
      <c r="AF27" s="81">
        <f t="shared" si="30"/>
        <v>0</v>
      </c>
      <c r="AG27" s="81">
        <f t="shared" si="31"/>
        <v>0</v>
      </c>
      <c r="AH27" s="81">
        <f t="shared" si="32"/>
        <v>0</v>
      </c>
      <c r="AI27" s="81">
        <f t="shared" si="33"/>
        <v>0</v>
      </c>
      <c r="AJ27" s="81">
        <f t="shared" si="34"/>
        <v>0</v>
      </c>
      <c r="AK27" s="81">
        <f t="shared" si="35"/>
        <v>0</v>
      </c>
      <c r="AL27" s="81">
        <f t="shared" si="36"/>
        <v>0</v>
      </c>
      <c r="AM27" s="83">
        <f t="shared" si="37"/>
        <v>0</v>
      </c>
      <c r="AN27" s="98">
        <f t="shared" si="2"/>
        <v>0</v>
      </c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</row>
    <row r="28" spans="1:114" ht="30" customHeight="1" x14ac:dyDescent="0.2">
      <c r="A28" s="76" t="s">
        <v>27</v>
      </c>
      <c r="B28" s="87" t="s">
        <v>28</v>
      </c>
      <c r="C28" s="87" t="s">
        <v>143</v>
      </c>
      <c r="D28" s="89" t="s">
        <v>181</v>
      </c>
      <c r="E28" s="106">
        <v>1920</v>
      </c>
      <c r="F28" s="80">
        <f>E28*$F$67-0.01</f>
        <v>738.42</v>
      </c>
      <c r="G28" s="81">
        <f t="shared" si="5"/>
        <v>211.01</v>
      </c>
      <c r="H28" s="81">
        <f t="shared" si="6"/>
        <v>0</v>
      </c>
      <c r="I28" s="81">
        <f t="shared" si="7"/>
        <v>0</v>
      </c>
      <c r="J28" s="81">
        <f t="shared" si="8"/>
        <v>0</v>
      </c>
      <c r="K28" s="82">
        <f t="shared" si="9"/>
        <v>0</v>
      </c>
      <c r="L28" s="82">
        <f t="shared" si="10"/>
        <v>0</v>
      </c>
      <c r="M28" s="81">
        <f t="shared" si="11"/>
        <v>0</v>
      </c>
      <c r="N28" s="82">
        <f t="shared" si="12"/>
        <v>211.01</v>
      </c>
      <c r="O28" s="82">
        <f t="shared" si="13"/>
        <v>400.9</v>
      </c>
      <c r="P28" s="81">
        <f t="shared" si="14"/>
        <v>0</v>
      </c>
      <c r="Q28" s="81">
        <f t="shared" si="15"/>
        <v>0</v>
      </c>
      <c r="R28" s="81">
        <f t="shared" si="16"/>
        <v>0</v>
      </c>
      <c r="S28" s="81">
        <f t="shared" si="17"/>
        <v>0</v>
      </c>
      <c r="T28" s="81">
        <f t="shared" si="18"/>
        <v>21.12</v>
      </c>
      <c r="U28" s="81">
        <f t="shared" si="19"/>
        <v>0</v>
      </c>
      <c r="V28" s="81">
        <f t="shared" si="20"/>
        <v>211.01</v>
      </c>
      <c r="W28" s="82">
        <f t="shared" si="21"/>
        <v>0</v>
      </c>
      <c r="X28" s="82">
        <f t="shared" si="22"/>
        <v>0</v>
      </c>
      <c r="Y28" s="81">
        <f t="shared" si="23"/>
        <v>0</v>
      </c>
      <c r="Z28" s="81">
        <f t="shared" si="24"/>
        <v>0</v>
      </c>
      <c r="AA28" s="81">
        <f t="shared" si="25"/>
        <v>0</v>
      </c>
      <c r="AB28" s="81">
        <f t="shared" si="26"/>
        <v>0</v>
      </c>
      <c r="AC28" s="81">
        <f t="shared" si="27"/>
        <v>0</v>
      </c>
      <c r="AD28" s="81">
        <f t="shared" si="28"/>
        <v>0</v>
      </c>
      <c r="AE28" s="81">
        <f t="shared" si="29"/>
        <v>0</v>
      </c>
      <c r="AF28" s="81">
        <f t="shared" si="30"/>
        <v>0</v>
      </c>
      <c r="AG28" s="81">
        <f t="shared" si="31"/>
        <v>0</v>
      </c>
      <c r="AH28" s="81">
        <f t="shared" si="32"/>
        <v>0</v>
      </c>
      <c r="AI28" s="81">
        <f t="shared" si="33"/>
        <v>126.53</v>
      </c>
      <c r="AJ28" s="81">
        <f t="shared" si="34"/>
        <v>0</v>
      </c>
      <c r="AK28" s="81">
        <f t="shared" si="35"/>
        <v>0</v>
      </c>
      <c r="AL28" s="81">
        <f t="shared" si="36"/>
        <v>0</v>
      </c>
      <c r="AM28" s="83">
        <f t="shared" si="37"/>
        <v>1920</v>
      </c>
      <c r="AN28" s="98">
        <f t="shared" si="2"/>
        <v>0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</row>
    <row r="29" spans="1:114" ht="30" customHeight="1" x14ac:dyDescent="0.2">
      <c r="A29" s="76" t="s">
        <v>29</v>
      </c>
      <c r="B29" s="87" t="s">
        <v>30</v>
      </c>
      <c r="C29" s="87" t="s">
        <v>143</v>
      </c>
      <c r="D29" s="89" t="s">
        <v>181</v>
      </c>
      <c r="E29" s="106">
        <v>2229</v>
      </c>
      <c r="F29" s="80">
        <f>E29*$F$67-0.01</f>
        <v>857.26</v>
      </c>
      <c r="G29" s="81">
        <f t="shared" si="5"/>
        <v>244.97</v>
      </c>
      <c r="H29" s="81">
        <f t="shared" si="6"/>
        <v>0</v>
      </c>
      <c r="I29" s="81">
        <f t="shared" si="7"/>
        <v>0</v>
      </c>
      <c r="J29" s="81">
        <f t="shared" si="8"/>
        <v>0</v>
      </c>
      <c r="K29" s="82">
        <f t="shared" si="9"/>
        <v>0</v>
      </c>
      <c r="L29" s="82">
        <f t="shared" si="10"/>
        <v>0</v>
      </c>
      <c r="M29" s="81">
        <f t="shared" si="11"/>
        <v>0</v>
      </c>
      <c r="N29" s="82">
        <f t="shared" si="12"/>
        <v>244.97</v>
      </c>
      <c r="O29" s="82">
        <f t="shared" si="13"/>
        <v>465.42</v>
      </c>
      <c r="P29" s="81">
        <f t="shared" si="14"/>
        <v>0</v>
      </c>
      <c r="Q29" s="81">
        <f t="shared" si="15"/>
        <v>0</v>
      </c>
      <c r="R29" s="81">
        <f t="shared" si="16"/>
        <v>0</v>
      </c>
      <c r="S29" s="81">
        <f t="shared" si="17"/>
        <v>0</v>
      </c>
      <c r="T29" s="81">
        <f t="shared" si="18"/>
        <v>24.52</v>
      </c>
      <c r="U29" s="81">
        <f t="shared" si="19"/>
        <v>0</v>
      </c>
      <c r="V29" s="81">
        <f t="shared" si="20"/>
        <v>244.97</v>
      </c>
      <c r="W29" s="82">
        <f t="shared" si="21"/>
        <v>0</v>
      </c>
      <c r="X29" s="82">
        <f t="shared" si="22"/>
        <v>0</v>
      </c>
      <c r="Y29" s="81">
        <f t="shared" si="23"/>
        <v>0</v>
      </c>
      <c r="Z29" s="81">
        <f t="shared" si="24"/>
        <v>0</v>
      </c>
      <c r="AA29" s="81">
        <f t="shared" si="25"/>
        <v>0</v>
      </c>
      <c r="AB29" s="81">
        <f t="shared" si="26"/>
        <v>0</v>
      </c>
      <c r="AC29" s="81">
        <f t="shared" si="27"/>
        <v>0</v>
      </c>
      <c r="AD29" s="81">
        <f t="shared" si="28"/>
        <v>0</v>
      </c>
      <c r="AE29" s="81">
        <f t="shared" si="29"/>
        <v>0</v>
      </c>
      <c r="AF29" s="81">
        <f t="shared" si="30"/>
        <v>0</v>
      </c>
      <c r="AG29" s="81">
        <f t="shared" si="31"/>
        <v>0</v>
      </c>
      <c r="AH29" s="81">
        <f t="shared" si="32"/>
        <v>0</v>
      </c>
      <c r="AI29" s="81">
        <f t="shared" si="33"/>
        <v>146.88999999999999</v>
      </c>
      <c r="AJ29" s="81">
        <f t="shared" si="34"/>
        <v>0</v>
      </c>
      <c r="AK29" s="81">
        <f t="shared" si="35"/>
        <v>0</v>
      </c>
      <c r="AL29" s="81">
        <f t="shared" si="36"/>
        <v>0</v>
      </c>
      <c r="AM29" s="83">
        <f t="shared" si="37"/>
        <v>2229</v>
      </c>
      <c r="AN29" s="98">
        <f t="shared" si="2"/>
        <v>0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</row>
    <row r="30" spans="1:114" s="101" customFormat="1" ht="30" hidden="1" customHeight="1" x14ac:dyDescent="0.2">
      <c r="A30" s="76" t="s">
        <v>31</v>
      </c>
      <c r="B30" s="92" t="s">
        <v>4</v>
      </c>
      <c r="C30" s="102"/>
      <c r="D30" s="89"/>
      <c r="E30" s="91">
        <v>0</v>
      </c>
      <c r="F30" s="80">
        <f>E30*$F$67</f>
        <v>0</v>
      </c>
      <c r="G30" s="81">
        <f t="shared" si="5"/>
        <v>0</v>
      </c>
      <c r="H30" s="81">
        <f t="shared" si="6"/>
        <v>0</v>
      </c>
      <c r="I30" s="81">
        <f t="shared" si="7"/>
        <v>0</v>
      </c>
      <c r="J30" s="81">
        <f t="shared" si="8"/>
        <v>0</v>
      </c>
      <c r="K30" s="82">
        <f t="shared" si="9"/>
        <v>0</v>
      </c>
      <c r="L30" s="82">
        <f t="shared" si="10"/>
        <v>0</v>
      </c>
      <c r="M30" s="81">
        <f t="shared" si="11"/>
        <v>0</v>
      </c>
      <c r="N30" s="82">
        <f t="shared" si="12"/>
        <v>0</v>
      </c>
      <c r="O30" s="82">
        <f t="shared" si="13"/>
        <v>0</v>
      </c>
      <c r="P30" s="81">
        <f t="shared" si="14"/>
        <v>0</v>
      </c>
      <c r="Q30" s="81">
        <f t="shared" si="15"/>
        <v>0</v>
      </c>
      <c r="R30" s="81">
        <f t="shared" si="16"/>
        <v>0</v>
      </c>
      <c r="S30" s="81">
        <f t="shared" si="17"/>
        <v>0</v>
      </c>
      <c r="T30" s="81">
        <f t="shared" si="18"/>
        <v>0</v>
      </c>
      <c r="U30" s="81">
        <f t="shared" si="19"/>
        <v>0</v>
      </c>
      <c r="V30" s="81">
        <f t="shared" si="20"/>
        <v>0</v>
      </c>
      <c r="W30" s="82">
        <f t="shared" si="21"/>
        <v>0</v>
      </c>
      <c r="X30" s="82">
        <f t="shared" si="22"/>
        <v>0</v>
      </c>
      <c r="Y30" s="81">
        <f t="shared" si="23"/>
        <v>0</v>
      </c>
      <c r="Z30" s="81">
        <f t="shared" si="24"/>
        <v>0</v>
      </c>
      <c r="AA30" s="81">
        <f t="shared" si="25"/>
        <v>0</v>
      </c>
      <c r="AB30" s="81">
        <f t="shared" si="26"/>
        <v>0</v>
      </c>
      <c r="AC30" s="81">
        <f t="shared" si="27"/>
        <v>0</v>
      </c>
      <c r="AD30" s="81">
        <f t="shared" si="28"/>
        <v>0</v>
      </c>
      <c r="AE30" s="81">
        <f t="shared" si="29"/>
        <v>0</v>
      </c>
      <c r="AF30" s="81">
        <f t="shared" si="30"/>
        <v>0</v>
      </c>
      <c r="AG30" s="81">
        <f t="shared" si="31"/>
        <v>0</v>
      </c>
      <c r="AH30" s="81">
        <f t="shared" si="32"/>
        <v>0</v>
      </c>
      <c r="AI30" s="81">
        <f t="shared" si="33"/>
        <v>0</v>
      </c>
      <c r="AJ30" s="81">
        <f t="shared" si="34"/>
        <v>0</v>
      </c>
      <c r="AK30" s="81">
        <f t="shared" si="35"/>
        <v>0</v>
      </c>
      <c r="AL30" s="81">
        <f t="shared" si="36"/>
        <v>0</v>
      </c>
      <c r="AM30" s="83">
        <f t="shared" si="37"/>
        <v>0</v>
      </c>
      <c r="AN30" s="98">
        <f t="shared" si="2"/>
        <v>0</v>
      </c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</row>
    <row r="31" spans="1:114" s="101" customFormat="1" ht="30" customHeight="1" x14ac:dyDescent="0.2">
      <c r="A31" s="76" t="s">
        <v>33</v>
      </c>
      <c r="B31" s="92" t="s">
        <v>34</v>
      </c>
      <c r="C31" s="102" t="s">
        <v>143</v>
      </c>
      <c r="D31" s="104" t="str">
        <f>I66</f>
        <v>% of Staff #2 (Copier)</v>
      </c>
      <c r="E31" s="106">
        <v>2298</v>
      </c>
      <c r="F31" s="80">
        <f>$E$31*$I67</f>
        <v>883.81</v>
      </c>
      <c r="G31" s="80">
        <f>$E$31*$I68</f>
        <v>252.55</v>
      </c>
      <c r="H31" s="80">
        <f>$E$31*$I69</f>
        <v>0</v>
      </c>
      <c r="I31" s="80">
        <f>$E$31*$I70</f>
        <v>0</v>
      </c>
      <c r="J31" s="80">
        <f>$E$31*$I71</f>
        <v>0</v>
      </c>
      <c r="K31" s="80">
        <f>$E$31*$I72</f>
        <v>0</v>
      </c>
      <c r="L31" s="80">
        <f>$E$31*$I73</f>
        <v>0</v>
      </c>
      <c r="M31" s="80">
        <f>$E$31*$I74</f>
        <v>0</v>
      </c>
      <c r="N31" s="80">
        <f>$E$31*$I75</f>
        <v>252.55</v>
      </c>
      <c r="O31" s="80">
        <f>$E$31*$I76</f>
        <v>479.82</v>
      </c>
      <c r="P31" s="80">
        <f>$E$31*$I77</f>
        <v>0</v>
      </c>
      <c r="Q31" s="80">
        <f>$E$31*$I78</f>
        <v>0</v>
      </c>
      <c r="R31" s="81">
        <f>$E$31*$I79</f>
        <v>0</v>
      </c>
      <c r="S31" s="80">
        <f>$E$31*$I80</f>
        <v>0</v>
      </c>
      <c r="T31" s="80">
        <f>$E$31*$I81</f>
        <v>25.28</v>
      </c>
      <c r="U31" s="80">
        <f>$E$31*$I82</f>
        <v>0</v>
      </c>
      <c r="V31" s="80">
        <f>$E$31*$I83</f>
        <v>252.55</v>
      </c>
      <c r="W31" s="80">
        <f>$E$31*$I84</f>
        <v>0</v>
      </c>
      <c r="X31" s="80">
        <f>$E$31*$I85</f>
        <v>0</v>
      </c>
      <c r="Y31" s="80">
        <f>$E$31*$I86</f>
        <v>0</v>
      </c>
      <c r="Z31" s="80">
        <f>$E$31*$I87</f>
        <v>0</v>
      </c>
      <c r="AA31" s="80">
        <f>$E$31*$I88</f>
        <v>0</v>
      </c>
      <c r="AB31" s="80">
        <f>$E$31*$I89</f>
        <v>0</v>
      </c>
      <c r="AC31" s="80">
        <f>$E$31*$I90</f>
        <v>0</v>
      </c>
      <c r="AD31" s="80">
        <f>$E$31*$I91</f>
        <v>0</v>
      </c>
      <c r="AE31" s="80">
        <f>$E$31*$I92</f>
        <v>0</v>
      </c>
      <c r="AF31" s="80">
        <f>$E$31*$I93</f>
        <v>0</v>
      </c>
      <c r="AG31" s="80">
        <f>$E$31*$I94</f>
        <v>0</v>
      </c>
      <c r="AH31" s="80">
        <f>$E$31*$I95</f>
        <v>0</v>
      </c>
      <c r="AI31" s="80">
        <f>$E$31*$I96</f>
        <v>151.44</v>
      </c>
      <c r="AJ31" s="80">
        <f>$E$31*$I97</f>
        <v>0</v>
      </c>
      <c r="AK31" s="80">
        <f>$E$31*$I98</f>
        <v>0</v>
      </c>
      <c r="AL31" s="80">
        <f>$E$31*$I99</f>
        <v>0</v>
      </c>
      <c r="AM31" s="83">
        <f t="shared" si="37"/>
        <v>2298</v>
      </c>
      <c r="AN31" s="98">
        <f t="shared" si="2"/>
        <v>0</v>
      </c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</row>
    <row r="32" spans="1:114" s="101" customFormat="1" ht="30" hidden="1" customHeight="1" x14ac:dyDescent="0.2">
      <c r="A32" s="76" t="s">
        <v>9</v>
      </c>
      <c r="B32" s="92" t="s">
        <v>32</v>
      </c>
      <c r="C32" s="102"/>
      <c r="D32" s="89"/>
      <c r="E32" s="106">
        <f>0</f>
        <v>0</v>
      </c>
      <c r="F32" s="80">
        <f>E32*$F$67</f>
        <v>0</v>
      </c>
      <c r="G32" s="81">
        <f t="shared" ref="G32:G46" si="38">E32*$F$68</f>
        <v>0</v>
      </c>
      <c r="H32" s="81">
        <f t="shared" ref="H32:H46" si="39">E32*$F$69</f>
        <v>0</v>
      </c>
      <c r="I32" s="81">
        <f t="shared" ref="I32:I46" si="40">E32*$F$70</f>
        <v>0</v>
      </c>
      <c r="J32" s="81">
        <f t="shared" ref="J32:J46" si="41">E32*$F$71</f>
        <v>0</v>
      </c>
      <c r="K32" s="82">
        <f t="shared" ref="K32:K46" si="42">E32*$F$72</f>
        <v>0</v>
      </c>
      <c r="L32" s="82">
        <f t="shared" ref="L32:L46" si="43">E32*$F$73</f>
        <v>0</v>
      </c>
      <c r="M32" s="81">
        <f t="shared" ref="M32:M46" si="44">E32*$F$74</f>
        <v>0</v>
      </c>
      <c r="N32" s="82">
        <f t="shared" ref="N32:N46" si="45">E32*$F$75</f>
        <v>0</v>
      </c>
      <c r="O32" s="82">
        <f t="shared" ref="O32:O46" si="46">E32*$F$76</f>
        <v>0</v>
      </c>
      <c r="P32" s="81">
        <f t="shared" ref="P32:P46" si="47">E32*$F$77</f>
        <v>0</v>
      </c>
      <c r="Q32" s="81">
        <f t="shared" ref="Q32:Q46" si="48">E32*$F$78</f>
        <v>0</v>
      </c>
      <c r="R32" s="81">
        <f t="shared" ref="R32:R46" si="49">E32*$F$79</f>
        <v>0</v>
      </c>
      <c r="S32" s="81">
        <f t="shared" ref="S32:S46" si="50">E32*$F$80</f>
        <v>0</v>
      </c>
      <c r="T32" s="81">
        <f t="shared" ref="T32:T46" si="51">E32*$F$81</f>
        <v>0</v>
      </c>
      <c r="U32" s="81">
        <f t="shared" ref="U32:U46" si="52">E32*$F$82</f>
        <v>0</v>
      </c>
      <c r="V32" s="81">
        <f t="shared" ref="V32:V46" si="53">E32*$F$83</f>
        <v>0</v>
      </c>
      <c r="W32" s="82">
        <f t="shared" ref="W32:W46" si="54">E32*$F$84</f>
        <v>0</v>
      </c>
      <c r="X32" s="82">
        <f t="shared" ref="X32:X46" si="55">E32*$F$85</f>
        <v>0</v>
      </c>
      <c r="Y32" s="81">
        <f t="shared" ref="Y32:Y46" si="56">E32*$F$86</f>
        <v>0</v>
      </c>
      <c r="Z32" s="81">
        <f t="shared" ref="Z32:Z46" si="57">E32*$F$87</f>
        <v>0</v>
      </c>
      <c r="AA32" s="81">
        <f t="shared" ref="AA32:AA46" si="58">E32*$F$88</f>
        <v>0</v>
      </c>
      <c r="AB32" s="81">
        <f t="shared" ref="AB32:AB46" si="59">E32*$F$89</f>
        <v>0</v>
      </c>
      <c r="AC32" s="81">
        <f t="shared" ref="AC32:AC46" si="60">E32*$F$90</f>
        <v>0</v>
      </c>
      <c r="AD32" s="81">
        <f t="shared" ref="AD32:AD46" si="61">E32*$F$91</f>
        <v>0</v>
      </c>
      <c r="AE32" s="81">
        <f t="shared" ref="AE32:AE46" si="62">E32*$F$92</f>
        <v>0</v>
      </c>
      <c r="AF32" s="81">
        <f t="shared" ref="AF32:AF46" si="63">E32*$F$93</f>
        <v>0</v>
      </c>
      <c r="AG32" s="81">
        <f t="shared" ref="AG32:AG46" si="64">E32*$F$94</f>
        <v>0</v>
      </c>
      <c r="AH32" s="81">
        <f t="shared" ref="AH32:AH46" si="65">E32*$F$95</f>
        <v>0</v>
      </c>
      <c r="AI32" s="81">
        <f t="shared" ref="AI32:AI46" si="66">E32*$F$96</f>
        <v>0</v>
      </c>
      <c r="AJ32" s="81">
        <f t="shared" ref="AJ32:AJ46" si="67">E32*$F$97</f>
        <v>0</v>
      </c>
      <c r="AK32" s="81">
        <f t="shared" ref="AK32:AK46" si="68">E32*$F$98</f>
        <v>0</v>
      </c>
      <c r="AL32" s="81">
        <f t="shared" ref="AL32:AL46" si="69">E32*$F$99</f>
        <v>0</v>
      </c>
      <c r="AM32" s="83">
        <f t="shared" si="37"/>
        <v>0</v>
      </c>
      <c r="AN32" s="98">
        <f t="shared" si="2"/>
        <v>0</v>
      </c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</row>
    <row r="33" spans="1:114" s="101" customFormat="1" ht="30" hidden="1" customHeight="1" x14ac:dyDescent="0.2">
      <c r="A33" s="76" t="s">
        <v>90</v>
      </c>
      <c r="B33" s="92" t="s">
        <v>91</v>
      </c>
      <c r="C33" s="102"/>
      <c r="D33" s="89"/>
      <c r="E33" s="106">
        <v>0</v>
      </c>
      <c r="F33" s="80">
        <f>E33*$F$67</f>
        <v>0</v>
      </c>
      <c r="G33" s="81">
        <f t="shared" si="38"/>
        <v>0</v>
      </c>
      <c r="H33" s="81">
        <f t="shared" si="39"/>
        <v>0</v>
      </c>
      <c r="I33" s="81">
        <f t="shared" si="40"/>
        <v>0</v>
      </c>
      <c r="J33" s="81">
        <f t="shared" si="41"/>
        <v>0</v>
      </c>
      <c r="K33" s="82">
        <f t="shared" si="42"/>
        <v>0</v>
      </c>
      <c r="L33" s="82">
        <f t="shared" si="43"/>
        <v>0</v>
      </c>
      <c r="M33" s="81">
        <f t="shared" si="44"/>
        <v>0</v>
      </c>
      <c r="N33" s="82">
        <f t="shared" si="45"/>
        <v>0</v>
      </c>
      <c r="O33" s="82">
        <f t="shared" si="46"/>
        <v>0</v>
      </c>
      <c r="P33" s="81">
        <f t="shared" si="47"/>
        <v>0</v>
      </c>
      <c r="Q33" s="81">
        <f t="shared" si="48"/>
        <v>0</v>
      </c>
      <c r="R33" s="81">
        <f t="shared" si="49"/>
        <v>0</v>
      </c>
      <c r="S33" s="81">
        <f t="shared" si="50"/>
        <v>0</v>
      </c>
      <c r="T33" s="81">
        <f t="shared" si="51"/>
        <v>0</v>
      </c>
      <c r="U33" s="81">
        <f t="shared" si="52"/>
        <v>0</v>
      </c>
      <c r="V33" s="81">
        <f t="shared" si="53"/>
        <v>0</v>
      </c>
      <c r="W33" s="82">
        <f t="shared" si="54"/>
        <v>0</v>
      </c>
      <c r="X33" s="82">
        <f t="shared" si="55"/>
        <v>0</v>
      </c>
      <c r="Y33" s="81">
        <f t="shared" si="56"/>
        <v>0</v>
      </c>
      <c r="Z33" s="81">
        <f t="shared" si="57"/>
        <v>0</v>
      </c>
      <c r="AA33" s="81">
        <f t="shared" si="58"/>
        <v>0</v>
      </c>
      <c r="AB33" s="81">
        <f t="shared" si="59"/>
        <v>0</v>
      </c>
      <c r="AC33" s="81">
        <f t="shared" si="60"/>
        <v>0</v>
      </c>
      <c r="AD33" s="81">
        <f t="shared" si="61"/>
        <v>0</v>
      </c>
      <c r="AE33" s="81">
        <f t="shared" si="62"/>
        <v>0</v>
      </c>
      <c r="AF33" s="81">
        <f t="shared" si="63"/>
        <v>0</v>
      </c>
      <c r="AG33" s="81">
        <f t="shared" si="64"/>
        <v>0</v>
      </c>
      <c r="AH33" s="81">
        <f t="shared" si="65"/>
        <v>0</v>
      </c>
      <c r="AI33" s="81">
        <f t="shared" si="66"/>
        <v>0</v>
      </c>
      <c r="AJ33" s="81">
        <f t="shared" si="67"/>
        <v>0</v>
      </c>
      <c r="AK33" s="81">
        <f t="shared" si="68"/>
        <v>0</v>
      </c>
      <c r="AL33" s="81">
        <f t="shared" si="69"/>
        <v>0</v>
      </c>
      <c r="AM33" s="83">
        <f t="shared" si="37"/>
        <v>0</v>
      </c>
      <c r="AN33" s="98">
        <f t="shared" si="2"/>
        <v>0</v>
      </c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</row>
    <row r="34" spans="1:114" s="101" customFormat="1" ht="30" customHeight="1" x14ac:dyDescent="0.2">
      <c r="A34" s="76" t="s">
        <v>35</v>
      </c>
      <c r="B34" s="105" t="s">
        <v>36</v>
      </c>
      <c r="C34" s="102" t="s">
        <v>13</v>
      </c>
      <c r="D34" s="89" t="s">
        <v>181</v>
      </c>
      <c r="E34" s="106">
        <v>1000</v>
      </c>
      <c r="F34" s="80">
        <f>E34*$F$67</f>
        <v>384.6</v>
      </c>
      <c r="G34" s="81">
        <f t="shared" si="38"/>
        <v>109.9</v>
      </c>
      <c r="H34" s="81">
        <f t="shared" si="39"/>
        <v>0</v>
      </c>
      <c r="I34" s="81">
        <f t="shared" si="40"/>
        <v>0</v>
      </c>
      <c r="J34" s="81">
        <f t="shared" si="41"/>
        <v>0</v>
      </c>
      <c r="K34" s="82">
        <f t="shared" si="42"/>
        <v>0</v>
      </c>
      <c r="L34" s="82">
        <f t="shared" si="43"/>
        <v>0</v>
      </c>
      <c r="M34" s="81">
        <f t="shared" si="44"/>
        <v>0</v>
      </c>
      <c r="N34" s="82">
        <f t="shared" si="45"/>
        <v>109.9</v>
      </c>
      <c r="O34" s="82">
        <f t="shared" si="46"/>
        <v>208.8</v>
      </c>
      <c r="P34" s="81">
        <f t="shared" si="47"/>
        <v>0</v>
      </c>
      <c r="Q34" s="81">
        <f t="shared" si="48"/>
        <v>0</v>
      </c>
      <c r="R34" s="81">
        <f t="shared" si="49"/>
        <v>0</v>
      </c>
      <c r="S34" s="81">
        <f t="shared" si="50"/>
        <v>0</v>
      </c>
      <c r="T34" s="81">
        <f t="shared" si="51"/>
        <v>11</v>
      </c>
      <c r="U34" s="81">
        <f t="shared" si="52"/>
        <v>0</v>
      </c>
      <c r="V34" s="81">
        <f t="shared" si="53"/>
        <v>109.9</v>
      </c>
      <c r="W34" s="82">
        <f t="shared" si="54"/>
        <v>0</v>
      </c>
      <c r="X34" s="82">
        <f t="shared" si="55"/>
        <v>0</v>
      </c>
      <c r="Y34" s="81">
        <f t="shared" si="56"/>
        <v>0</v>
      </c>
      <c r="Z34" s="81">
        <f t="shared" si="57"/>
        <v>0</v>
      </c>
      <c r="AA34" s="81">
        <f t="shared" si="58"/>
        <v>0</v>
      </c>
      <c r="AB34" s="81">
        <f t="shared" si="59"/>
        <v>0</v>
      </c>
      <c r="AC34" s="81">
        <f t="shared" si="60"/>
        <v>0</v>
      </c>
      <c r="AD34" s="81">
        <f t="shared" si="61"/>
        <v>0</v>
      </c>
      <c r="AE34" s="81">
        <f t="shared" si="62"/>
        <v>0</v>
      </c>
      <c r="AF34" s="81">
        <f t="shared" si="63"/>
        <v>0</v>
      </c>
      <c r="AG34" s="81">
        <f t="shared" si="64"/>
        <v>0</v>
      </c>
      <c r="AH34" s="81">
        <f t="shared" si="65"/>
        <v>0</v>
      </c>
      <c r="AI34" s="81">
        <f t="shared" si="66"/>
        <v>65.900000000000006</v>
      </c>
      <c r="AJ34" s="81">
        <f t="shared" si="67"/>
        <v>0</v>
      </c>
      <c r="AK34" s="81">
        <f t="shared" si="68"/>
        <v>0</v>
      </c>
      <c r="AL34" s="81">
        <f t="shared" si="69"/>
        <v>0</v>
      </c>
      <c r="AM34" s="83">
        <f t="shared" si="37"/>
        <v>1000</v>
      </c>
      <c r="AN34" s="98">
        <f t="shared" si="2"/>
        <v>0</v>
      </c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</row>
    <row r="35" spans="1:114" s="101" customFormat="1" ht="30" customHeight="1" x14ac:dyDescent="0.2">
      <c r="A35" s="76" t="s">
        <v>37</v>
      </c>
      <c r="B35" s="105" t="s">
        <v>36</v>
      </c>
      <c r="C35" s="87" t="s">
        <v>143</v>
      </c>
      <c r="D35" s="89" t="s">
        <v>181</v>
      </c>
      <c r="E35" s="106">
        <v>1000</v>
      </c>
      <c r="F35" s="80">
        <f>E35*$F$67</f>
        <v>384.6</v>
      </c>
      <c r="G35" s="81">
        <f t="shared" si="38"/>
        <v>109.9</v>
      </c>
      <c r="H35" s="81">
        <f t="shared" si="39"/>
        <v>0</v>
      </c>
      <c r="I35" s="81">
        <f t="shared" si="40"/>
        <v>0</v>
      </c>
      <c r="J35" s="81">
        <f t="shared" si="41"/>
        <v>0</v>
      </c>
      <c r="K35" s="82">
        <f t="shared" si="42"/>
        <v>0</v>
      </c>
      <c r="L35" s="82">
        <f t="shared" si="43"/>
        <v>0</v>
      </c>
      <c r="M35" s="81">
        <f t="shared" si="44"/>
        <v>0</v>
      </c>
      <c r="N35" s="82">
        <f t="shared" si="45"/>
        <v>109.9</v>
      </c>
      <c r="O35" s="82">
        <f t="shared" si="46"/>
        <v>208.8</v>
      </c>
      <c r="P35" s="81">
        <f t="shared" si="47"/>
        <v>0</v>
      </c>
      <c r="Q35" s="81">
        <f t="shared" si="48"/>
        <v>0</v>
      </c>
      <c r="R35" s="81">
        <f t="shared" si="49"/>
        <v>0</v>
      </c>
      <c r="S35" s="81">
        <f t="shared" si="50"/>
        <v>0</v>
      </c>
      <c r="T35" s="81">
        <f t="shared" si="51"/>
        <v>11</v>
      </c>
      <c r="U35" s="81">
        <f t="shared" si="52"/>
        <v>0</v>
      </c>
      <c r="V35" s="81">
        <f t="shared" si="53"/>
        <v>109.9</v>
      </c>
      <c r="W35" s="82">
        <f t="shared" si="54"/>
        <v>0</v>
      </c>
      <c r="X35" s="82">
        <f t="shared" si="55"/>
        <v>0</v>
      </c>
      <c r="Y35" s="81">
        <f t="shared" si="56"/>
        <v>0</v>
      </c>
      <c r="Z35" s="81">
        <f t="shared" si="57"/>
        <v>0</v>
      </c>
      <c r="AA35" s="81">
        <f t="shared" si="58"/>
        <v>0</v>
      </c>
      <c r="AB35" s="81">
        <f t="shared" si="59"/>
        <v>0</v>
      </c>
      <c r="AC35" s="81">
        <f t="shared" si="60"/>
        <v>0</v>
      </c>
      <c r="AD35" s="81">
        <f t="shared" si="61"/>
        <v>0</v>
      </c>
      <c r="AE35" s="81">
        <f t="shared" si="62"/>
        <v>0</v>
      </c>
      <c r="AF35" s="81">
        <f t="shared" si="63"/>
        <v>0</v>
      </c>
      <c r="AG35" s="81">
        <f t="shared" si="64"/>
        <v>0</v>
      </c>
      <c r="AH35" s="81">
        <f t="shared" si="65"/>
        <v>0</v>
      </c>
      <c r="AI35" s="81">
        <f t="shared" si="66"/>
        <v>65.900000000000006</v>
      </c>
      <c r="AJ35" s="81">
        <f t="shared" si="67"/>
        <v>0</v>
      </c>
      <c r="AK35" s="81">
        <f t="shared" si="68"/>
        <v>0</v>
      </c>
      <c r="AL35" s="81">
        <f t="shared" si="69"/>
        <v>0</v>
      </c>
      <c r="AM35" s="83">
        <f t="shared" si="37"/>
        <v>1000</v>
      </c>
      <c r="AN35" s="98">
        <f t="shared" si="2"/>
        <v>0</v>
      </c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</row>
    <row r="36" spans="1:114" s="101" customFormat="1" ht="30" customHeight="1" x14ac:dyDescent="0.2">
      <c r="A36" s="76" t="s">
        <v>10</v>
      </c>
      <c r="B36" s="92" t="s">
        <v>38</v>
      </c>
      <c r="C36" s="102" t="s">
        <v>13</v>
      </c>
      <c r="D36" s="89" t="s">
        <v>181</v>
      </c>
      <c r="E36" s="106">
        <v>150</v>
      </c>
      <c r="F36" s="80">
        <f>E36*$F$67-0.02</f>
        <v>57.67</v>
      </c>
      <c r="G36" s="81">
        <f t="shared" si="38"/>
        <v>16.489999999999998</v>
      </c>
      <c r="H36" s="81">
        <f t="shared" si="39"/>
        <v>0</v>
      </c>
      <c r="I36" s="81">
        <f t="shared" si="40"/>
        <v>0</v>
      </c>
      <c r="J36" s="81">
        <f t="shared" si="41"/>
        <v>0</v>
      </c>
      <c r="K36" s="82">
        <f t="shared" si="42"/>
        <v>0</v>
      </c>
      <c r="L36" s="82">
        <f t="shared" si="43"/>
        <v>0</v>
      </c>
      <c r="M36" s="81">
        <f t="shared" si="44"/>
        <v>0</v>
      </c>
      <c r="N36" s="82">
        <f t="shared" si="45"/>
        <v>16.489999999999998</v>
      </c>
      <c r="O36" s="82">
        <f t="shared" si="46"/>
        <v>31.32</v>
      </c>
      <c r="P36" s="81">
        <f t="shared" si="47"/>
        <v>0</v>
      </c>
      <c r="Q36" s="81">
        <f t="shared" si="48"/>
        <v>0</v>
      </c>
      <c r="R36" s="81">
        <f t="shared" si="49"/>
        <v>0</v>
      </c>
      <c r="S36" s="81">
        <f t="shared" si="50"/>
        <v>0</v>
      </c>
      <c r="T36" s="81">
        <f t="shared" si="51"/>
        <v>1.65</v>
      </c>
      <c r="U36" s="81">
        <f t="shared" si="52"/>
        <v>0</v>
      </c>
      <c r="V36" s="81">
        <f t="shared" si="53"/>
        <v>16.489999999999998</v>
      </c>
      <c r="W36" s="82">
        <f t="shared" si="54"/>
        <v>0</v>
      </c>
      <c r="X36" s="82">
        <f t="shared" si="55"/>
        <v>0</v>
      </c>
      <c r="Y36" s="81">
        <f t="shared" si="56"/>
        <v>0</v>
      </c>
      <c r="Z36" s="81">
        <f t="shared" si="57"/>
        <v>0</v>
      </c>
      <c r="AA36" s="81">
        <f t="shared" si="58"/>
        <v>0</v>
      </c>
      <c r="AB36" s="81">
        <f t="shared" si="59"/>
        <v>0</v>
      </c>
      <c r="AC36" s="81">
        <f t="shared" si="60"/>
        <v>0</v>
      </c>
      <c r="AD36" s="81">
        <f t="shared" si="61"/>
        <v>0</v>
      </c>
      <c r="AE36" s="81">
        <f t="shared" si="62"/>
        <v>0</v>
      </c>
      <c r="AF36" s="81">
        <f t="shared" si="63"/>
        <v>0</v>
      </c>
      <c r="AG36" s="81">
        <f t="shared" si="64"/>
        <v>0</v>
      </c>
      <c r="AH36" s="81">
        <f t="shared" si="65"/>
        <v>0</v>
      </c>
      <c r="AI36" s="81">
        <f t="shared" si="66"/>
        <v>9.89</v>
      </c>
      <c r="AJ36" s="81">
        <f t="shared" si="67"/>
        <v>0</v>
      </c>
      <c r="AK36" s="81">
        <f t="shared" si="68"/>
        <v>0</v>
      </c>
      <c r="AL36" s="81">
        <f t="shared" si="69"/>
        <v>0</v>
      </c>
      <c r="AM36" s="83">
        <f t="shared" si="37"/>
        <v>150</v>
      </c>
      <c r="AN36" s="98">
        <f t="shared" si="2"/>
        <v>0</v>
      </c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</row>
    <row r="37" spans="1:114" s="101" customFormat="1" ht="30" customHeight="1" x14ac:dyDescent="0.2">
      <c r="A37" s="76" t="s">
        <v>10</v>
      </c>
      <c r="B37" s="92" t="s">
        <v>5</v>
      </c>
      <c r="C37" s="87" t="s">
        <v>143</v>
      </c>
      <c r="D37" s="89" t="s">
        <v>181</v>
      </c>
      <c r="E37" s="106">
        <v>150</v>
      </c>
      <c r="F37" s="80">
        <f>E37*$F$67-0.02</f>
        <v>57.67</v>
      </c>
      <c r="G37" s="81">
        <f t="shared" si="38"/>
        <v>16.489999999999998</v>
      </c>
      <c r="H37" s="81">
        <f t="shared" si="39"/>
        <v>0</v>
      </c>
      <c r="I37" s="81">
        <f t="shared" si="40"/>
        <v>0</v>
      </c>
      <c r="J37" s="81">
        <f t="shared" si="41"/>
        <v>0</v>
      </c>
      <c r="K37" s="82">
        <f t="shared" si="42"/>
        <v>0</v>
      </c>
      <c r="L37" s="82">
        <f t="shared" si="43"/>
        <v>0</v>
      </c>
      <c r="M37" s="81">
        <f t="shared" si="44"/>
        <v>0</v>
      </c>
      <c r="N37" s="82">
        <f t="shared" si="45"/>
        <v>16.489999999999998</v>
      </c>
      <c r="O37" s="82">
        <f t="shared" si="46"/>
        <v>31.32</v>
      </c>
      <c r="P37" s="81">
        <f t="shared" si="47"/>
        <v>0</v>
      </c>
      <c r="Q37" s="81">
        <f t="shared" si="48"/>
        <v>0</v>
      </c>
      <c r="R37" s="81">
        <f t="shared" si="49"/>
        <v>0</v>
      </c>
      <c r="S37" s="81">
        <f t="shared" si="50"/>
        <v>0</v>
      </c>
      <c r="T37" s="81">
        <f t="shared" si="51"/>
        <v>1.65</v>
      </c>
      <c r="U37" s="81">
        <f t="shared" si="52"/>
        <v>0</v>
      </c>
      <c r="V37" s="81">
        <f t="shared" si="53"/>
        <v>16.489999999999998</v>
      </c>
      <c r="W37" s="82">
        <f t="shared" si="54"/>
        <v>0</v>
      </c>
      <c r="X37" s="82">
        <f t="shared" si="55"/>
        <v>0</v>
      </c>
      <c r="Y37" s="81">
        <f t="shared" si="56"/>
        <v>0</v>
      </c>
      <c r="Z37" s="81">
        <f t="shared" si="57"/>
        <v>0</v>
      </c>
      <c r="AA37" s="81">
        <f t="shared" si="58"/>
        <v>0</v>
      </c>
      <c r="AB37" s="81">
        <f t="shared" si="59"/>
        <v>0</v>
      </c>
      <c r="AC37" s="81">
        <f t="shared" si="60"/>
        <v>0</v>
      </c>
      <c r="AD37" s="81">
        <f t="shared" si="61"/>
        <v>0</v>
      </c>
      <c r="AE37" s="81">
        <f t="shared" si="62"/>
        <v>0</v>
      </c>
      <c r="AF37" s="81">
        <f t="shared" si="63"/>
        <v>0</v>
      </c>
      <c r="AG37" s="81">
        <f t="shared" si="64"/>
        <v>0</v>
      </c>
      <c r="AH37" s="81">
        <f t="shared" si="65"/>
        <v>0</v>
      </c>
      <c r="AI37" s="81">
        <f t="shared" si="66"/>
        <v>9.89</v>
      </c>
      <c r="AJ37" s="81">
        <f t="shared" si="67"/>
        <v>0</v>
      </c>
      <c r="AK37" s="81">
        <f t="shared" si="68"/>
        <v>0</v>
      </c>
      <c r="AL37" s="81">
        <f t="shared" si="69"/>
        <v>0</v>
      </c>
      <c r="AM37" s="83">
        <f t="shared" si="37"/>
        <v>150</v>
      </c>
      <c r="AN37" s="98">
        <f t="shared" si="2"/>
        <v>0</v>
      </c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</row>
    <row r="38" spans="1:114" ht="30" hidden="1" customHeight="1" x14ac:dyDescent="0.2">
      <c r="A38" s="76" t="s">
        <v>39</v>
      </c>
      <c r="B38" s="87" t="s">
        <v>40</v>
      </c>
      <c r="C38" s="87"/>
      <c r="D38" s="89"/>
      <c r="E38" s="106">
        <v>0</v>
      </c>
      <c r="F38" s="80">
        <f t="shared" ref="F38:F46" si="70">E38*$F$67</f>
        <v>0</v>
      </c>
      <c r="G38" s="81">
        <f t="shared" si="38"/>
        <v>0</v>
      </c>
      <c r="H38" s="81">
        <f t="shared" si="39"/>
        <v>0</v>
      </c>
      <c r="I38" s="81">
        <f t="shared" si="40"/>
        <v>0</v>
      </c>
      <c r="J38" s="81">
        <f t="shared" si="41"/>
        <v>0</v>
      </c>
      <c r="K38" s="82">
        <f t="shared" si="42"/>
        <v>0</v>
      </c>
      <c r="L38" s="82">
        <f t="shared" si="43"/>
        <v>0</v>
      </c>
      <c r="M38" s="81">
        <f t="shared" si="44"/>
        <v>0</v>
      </c>
      <c r="N38" s="82">
        <f t="shared" si="45"/>
        <v>0</v>
      </c>
      <c r="O38" s="82">
        <f t="shared" si="46"/>
        <v>0</v>
      </c>
      <c r="P38" s="81">
        <f t="shared" si="47"/>
        <v>0</v>
      </c>
      <c r="Q38" s="81">
        <f t="shared" si="48"/>
        <v>0</v>
      </c>
      <c r="R38" s="81">
        <f t="shared" si="49"/>
        <v>0</v>
      </c>
      <c r="S38" s="81">
        <f t="shared" si="50"/>
        <v>0</v>
      </c>
      <c r="T38" s="81">
        <f t="shared" si="51"/>
        <v>0</v>
      </c>
      <c r="U38" s="81">
        <f t="shared" si="52"/>
        <v>0</v>
      </c>
      <c r="V38" s="81">
        <f t="shared" si="53"/>
        <v>0</v>
      </c>
      <c r="W38" s="82">
        <f t="shared" si="54"/>
        <v>0</v>
      </c>
      <c r="X38" s="82">
        <f t="shared" si="55"/>
        <v>0</v>
      </c>
      <c r="Y38" s="81">
        <f t="shared" si="56"/>
        <v>0</v>
      </c>
      <c r="Z38" s="81">
        <f t="shared" si="57"/>
        <v>0</v>
      </c>
      <c r="AA38" s="81">
        <f t="shared" si="58"/>
        <v>0</v>
      </c>
      <c r="AB38" s="81">
        <f t="shared" si="59"/>
        <v>0</v>
      </c>
      <c r="AC38" s="81">
        <f t="shared" si="60"/>
        <v>0</v>
      </c>
      <c r="AD38" s="81">
        <f t="shared" si="61"/>
        <v>0</v>
      </c>
      <c r="AE38" s="81">
        <f t="shared" si="62"/>
        <v>0</v>
      </c>
      <c r="AF38" s="81">
        <f t="shared" si="63"/>
        <v>0</v>
      </c>
      <c r="AG38" s="81">
        <f t="shared" si="64"/>
        <v>0</v>
      </c>
      <c r="AH38" s="81">
        <f t="shared" si="65"/>
        <v>0</v>
      </c>
      <c r="AI38" s="81">
        <f t="shared" si="66"/>
        <v>0</v>
      </c>
      <c r="AJ38" s="81">
        <f t="shared" si="67"/>
        <v>0</v>
      </c>
      <c r="AK38" s="81">
        <f t="shared" si="68"/>
        <v>0</v>
      </c>
      <c r="AL38" s="81">
        <f t="shared" si="69"/>
        <v>0</v>
      </c>
      <c r="AM38" s="83">
        <f t="shared" si="37"/>
        <v>0</v>
      </c>
      <c r="AN38" s="98">
        <f t="shared" si="2"/>
        <v>0</v>
      </c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</row>
    <row r="39" spans="1:114" ht="30" hidden="1" customHeight="1" x14ac:dyDescent="0.2">
      <c r="A39" s="76" t="s">
        <v>6</v>
      </c>
      <c r="B39" s="87" t="s">
        <v>41</v>
      </c>
      <c r="C39" s="78"/>
      <c r="D39" s="89"/>
      <c r="E39" s="106">
        <v>0</v>
      </c>
      <c r="F39" s="80">
        <f t="shared" si="70"/>
        <v>0</v>
      </c>
      <c r="G39" s="81">
        <f t="shared" si="38"/>
        <v>0</v>
      </c>
      <c r="H39" s="81">
        <f t="shared" si="39"/>
        <v>0</v>
      </c>
      <c r="I39" s="81">
        <f t="shared" si="40"/>
        <v>0</v>
      </c>
      <c r="J39" s="81">
        <f t="shared" si="41"/>
        <v>0</v>
      </c>
      <c r="K39" s="82">
        <f t="shared" si="42"/>
        <v>0</v>
      </c>
      <c r="L39" s="82">
        <f t="shared" si="43"/>
        <v>0</v>
      </c>
      <c r="M39" s="81">
        <f t="shared" si="44"/>
        <v>0</v>
      </c>
      <c r="N39" s="82">
        <f t="shared" si="45"/>
        <v>0</v>
      </c>
      <c r="O39" s="82">
        <f t="shared" si="46"/>
        <v>0</v>
      </c>
      <c r="P39" s="81">
        <f t="shared" si="47"/>
        <v>0</v>
      </c>
      <c r="Q39" s="81">
        <f t="shared" si="48"/>
        <v>0</v>
      </c>
      <c r="R39" s="81">
        <f t="shared" si="49"/>
        <v>0</v>
      </c>
      <c r="S39" s="81">
        <f t="shared" si="50"/>
        <v>0</v>
      </c>
      <c r="T39" s="81">
        <f t="shared" si="51"/>
        <v>0</v>
      </c>
      <c r="U39" s="81">
        <f t="shared" si="52"/>
        <v>0</v>
      </c>
      <c r="V39" s="81">
        <f t="shared" si="53"/>
        <v>0</v>
      </c>
      <c r="W39" s="82">
        <f t="shared" si="54"/>
        <v>0</v>
      </c>
      <c r="X39" s="82">
        <f t="shared" si="55"/>
        <v>0</v>
      </c>
      <c r="Y39" s="81">
        <f t="shared" si="56"/>
        <v>0</v>
      </c>
      <c r="Z39" s="81">
        <f t="shared" si="57"/>
        <v>0</v>
      </c>
      <c r="AA39" s="81">
        <f t="shared" si="58"/>
        <v>0</v>
      </c>
      <c r="AB39" s="81">
        <f t="shared" si="59"/>
        <v>0</v>
      </c>
      <c r="AC39" s="81">
        <f t="shared" si="60"/>
        <v>0</v>
      </c>
      <c r="AD39" s="81">
        <f t="shared" si="61"/>
        <v>0</v>
      </c>
      <c r="AE39" s="81">
        <f t="shared" si="62"/>
        <v>0</v>
      </c>
      <c r="AF39" s="81">
        <f t="shared" si="63"/>
        <v>0</v>
      </c>
      <c r="AG39" s="81">
        <f t="shared" si="64"/>
        <v>0</v>
      </c>
      <c r="AH39" s="81">
        <f t="shared" si="65"/>
        <v>0</v>
      </c>
      <c r="AI39" s="81">
        <f t="shared" si="66"/>
        <v>0</v>
      </c>
      <c r="AJ39" s="81">
        <f t="shared" si="67"/>
        <v>0</v>
      </c>
      <c r="AK39" s="81">
        <f t="shared" si="68"/>
        <v>0</v>
      </c>
      <c r="AL39" s="81">
        <f t="shared" si="69"/>
        <v>0</v>
      </c>
      <c r="AM39" s="83">
        <f t="shared" si="37"/>
        <v>0</v>
      </c>
      <c r="AN39" s="98">
        <f t="shared" si="2"/>
        <v>0</v>
      </c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</row>
    <row r="40" spans="1:114" ht="30" customHeight="1" x14ac:dyDescent="0.2">
      <c r="A40" s="76" t="s">
        <v>92</v>
      </c>
      <c r="B40" s="87" t="s">
        <v>93</v>
      </c>
      <c r="C40" s="78" t="s">
        <v>143</v>
      </c>
      <c r="D40" s="89" t="s">
        <v>181</v>
      </c>
      <c r="E40" s="106">
        <v>1500</v>
      </c>
      <c r="F40" s="80">
        <f t="shared" si="70"/>
        <v>576.9</v>
      </c>
      <c r="G40" s="81">
        <f t="shared" si="38"/>
        <v>164.85</v>
      </c>
      <c r="H40" s="81">
        <f t="shared" si="39"/>
        <v>0</v>
      </c>
      <c r="I40" s="81">
        <f t="shared" si="40"/>
        <v>0</v>
      </c>
      <c r="J40" s="81">
        <f t="shared" si="41"/>
        <v>0</v>
      </c>
      <c r="K40" s="82">
        <f t="shared" si="42"/>
        <v>0</v>
      </c>
      <c r="L40" s="82">
        <f t="shared" si="43"/>
        <v>0</v>
      </c>
      <c r="M40" s="81">
        <f t="shared" si="44"/>
        <v>0</v>
      </c>
      <c r="N40" s="82">
        <f t="shared" si="45"/>
        <v>164.85</v>
      </c>
      <c r="O40" s="82">
        <f t="shared" si="46"/>
        <v>313.2</v>
      </c>
      <c r="P40" s="81">
        <f t="shared" si="47"/>
        <v>0</v>
      </c>
      <c r="Q40" s="81">
        <f t="shared" si="48"/>
        <v>0</v>
      </c>
      <c r="R40" s="81">
        <f t="shared" si="49"/>
        <v>0</v>
      </c>
      <c r="S40" s="81">
        <f t="shared" si="50"/>
        <v>0</v>
      </c>
      <c r="T40" s="81">
        <f t="shared" si="51"/>
        <v>16.5</v>
      </c>
      <c r="U40" s="81">
        <f t="shared" si="52"/>
        <v>0</v>
      </c>
      <c r="V40" s="81">
        <f t="shared" si="53"/>
        <v>164.85</v>
      </c>
      <c r="W40" s="82">
        <f t="shared" si="54"/>
        <v>0</v>
      </c>
      <c r="X40" s="82">
        <f t="shared" si="55"/>
        <v>0</v>
      </c>
      <c r="Y40" s="81">
        <f t="shared" si="56"/>
        <v>0</v>
      </c>
      <c r="Z40" s="81">
        <f t="shared" si="57"/>
        <v>0</v>
      </c>
      <c r="AA40" s="81">
        <f t="shared" si="58"/>
        <v>0</v>
      </c>
      <c r="AB40" s="81">
        <f t="shared" si="59"/>
        <v>0</v>
      </c>
      <c r="AC40" s="81">
        <f t="shared" si="60"/>
        <v>0</v>
      </c>
      <c r="AD40" s="81">
        <f t="shared" si="61"/>
        <v>0</v>
      </c>
      <c r="AE40" s="81">
        <f t="shared" si="62"/>
        <v>0</v>
      </c>
      <c r="AF40" s="81">
        <f t="shared" si="63"/>
        <v>0</v>
      </c>
      <c r="AG40" s="81">
        <f t="shared" si="64"/>
        <v>0</v>
      </c>
      <c r="AH40" s="81">
        <f t="shared" si="65"/>
        <v>0</v>
      </c>
      <c r="AI40" s="81">
        <f t="shared" si="66"/>
        <v>98.85</v>
      </c>
      <c r="AJ40" s="81">
        <f t="shared" si="67"/>
        <v>0</v>
      </c>
      <c r="AK40" s="81">
        <f t="shared" si="68"/>
        <v>0</v>
      </c>
      <c r="AL40" s="81">
        <f t="shared" si="69"/>
        <v>0</v>
      </c>
      <c r="AM40" s="83">
        <f t="shared" si="37"/>
        <v>1500</v>
      </c>
      <c r="AN40" s="98">
        <f t="shared" si="2"/>
        <v>0</v>
      </c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</row>
    <row r="41" spans="1:114" ht="30" customHeight="1" x14ac:dyDescent="0.2">
      <c r="A41" s="76" t="s">
        <v>94</v>
      </c>
      <c r="B41" s="87" t="s">
        <v>95</v>
      </c>
      <c r="C41" s="78" t="s">
        <v>143</v>
      </c>
      <c r="D41" s="89" t="s">
        <v>181</v>
      </c>
      <c r="E41" s="106">
        <v>400</v>
      </c>
      <c r="F41" s="80">
        <f t="shared" si="70"/>
        <v>153.84</v>
      </c>
      <c r="G41" s="81">
        <f t="shared" si="38"/>
        <v>43.96</v>
      </c>
      <c r="H41" s="81">
        <f t="shared" si="39"/>
        <v>0</v>
      </c>
      <c r="I41" s="81">
        <f t="shared" si="40"/>
        <v>0</v>
      </c>
      <c r="J41" s="81">
        <f t="shared" si="41"/>
        <v>0</v>
      </c>
      <c r="K41" s="82">
        <f t="shared" si="42"/>
        <v>0</v>
      </c>
      <c r="L41" s="82">
        <f t="shared" si="43"/>
        <v>0</v>
      </c>
      <c r="M41" s="81">
        <f t="shared" si="44"/>
        <v>0</v>
      </c>
      <c r="N41" s="82">
        <f t="shared" si="45"/>
        <v>43.96</v>
      </c>
      <c r="O41" s="82">
        <f t="shared" si="46"/>
        <v>83.52</v>
      </c>
      <c r="P41" s="81">
        <f t="shared" si="47"/>
        <v>0</v>
      </c>
      <c r="Q41" s="81">
        <f t="shared" si="48"/>
        <v>0</v>
      </c>
      <c r="R41" s="81">
        <f t="shared" si="49"/>
        <v>0</v>
      </c>
      <c r="S41" s="81">
        <f t="shared" si="50"/>
        <v>0</v>
      </c>
      <c r="T41" s="81">
        <f t="shared" si="51"/>
        <v>4.4000000000000004</v>
      </c>
      <c r="U41" s="81">
        <f t="shared" si="52"/>
        <v>0</v>
      </c>
      <c r="V41" s="81">
        <f t="shared" si="53"/>
        <v>43.96</v>
      </c>
      <c r="W41" s="82">
        <f t="shared" si="54"/>
        <v>0</v>
      </c>
      <c r="X41" s="82">
        <f t="shared" si="55"/>
        <v>0</v>
      </c>
      <c r="Y41" s="81">
        <f t="shared" si="56"/>
        <v>0</v>
      </c>
      <c r="Z41" s="81">
        <f t="shared" si="57"/>
        <v>0</v>
      </c>
      <c r="AA41" s="81">
        <f t="shared" si="58"/>
        <v>0</v>
      </c>
      <c r="AB41" s="81">
        <f t="shared" si="59"/>
        <v>0</v>
      </c>
      <c r="AC41" s="81">
        <f t="shared" si="60"/>
        <v>0</v>
      </c>
      <c r="AD41" s="81">
        <f t="shared" si="61"/>
        <v>0</v>
      </c>
      <c r="AE41" s="81">
        <f t="shared" si="62"/>
        <v>0</v>
      </c>
      <c r="AF41" s="81">
        <f t="shared" si="63"/>
        <v>0</v>
      </c>
      <c r="AG41" s="81">
        <f t="shared" si="64"/>
        <v>0</v>
      </c>
      <c r="AH41" s="81">
        <f t="shared" si="65"/>
        <v>0</v>
      </c>
      <c r="AI41" s="81">
        <f t="shared" si="66"/>
        <v>26.36</v>
      </c>
      <c r="AJ41" s="81">
        <f t="shared" si="67"/>
        <v>0</v>
      </c>
      <c r="AK41" s="81">
        <f t="shared" si="68"/>
        <v>0</v>
      </c>
      <c r="AL41" s="81">
        <f t="shared" si="69"/>
        <v>0</v>
      </c>
      <c r="AM41" s="83">
        <f t="shared" si="37"/>
        <v>400</v>
      </c>
      <c r="AN41" s="98">
        <f t="shared" si="2"/>
        <v>0</v>
      </c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</row>
    <row r="42" spans="1:114" ht="30" hidden="1" customHeight="1" x14ac:dyDescent="0.2">
      <c r="A42" s="76" t="s">
        <v>53</v>
      </c>
      <c r="B42" s="87" t="s">
        <v>54</v>
      </c>
      <c r="C42" s="87"/>
      <c r="D42" s="89"/>
      <c r="E42" s="106">
        <v>0</v>
      </c>
      <c r="F42" s="80">
        <f t="shared" si="70"/>
        <v>0</v>
      </c>
      <c r="G42" s="81">
        <f t="shared" si="38"/>
        <v>0</v>
      </c>
      <c r="H42" s="81">
        <f t="shared" si="39"/>
        <v>0</v>
      </c>
      <c r="I42" s="81">
        <f t="shared" si="40"/>
        <v>0</v>
      </c>
      <c r="J42" s="81">
        <f t="shared" si="41"/>
        <v>0</v>
      </c>
      <c r="K42" s="82">
        <f t="shared" si="42"/>
        <v>0</v>
      </c>
      <c r="L42" s="82">
        <f t="shared" si="43"/>
        <v>0</v>
      </c>
      <c r="M42" s="81">
        <f t="shared" si="44"/>
        <v>0</v>
      </c>
      <c r="N42" s="82">
        <f t="shared" si="45"/>
        <v>0</v>
      </c>
      <c r="O42" s="82">
        <f t="shared" si="46"/>
        <v>0</v>
      </c>
      <c r="P42" s="81">
        <f t="shared" si="47"/>
        <v>0</v>
      </c>
      <c r="Q42" s="81">
        <f t="shared" si="48"/>
        <v>0</v>
      </c>
      <c r="R42" s="81">
        <f t="shared" si="49"/>
        <v>0</v>
      </c>
      <c r="S42" s="81">
        <f t="shared" si="50"/>
        <v>0</v>
      </c>
      <c r="T42" s="81">
        <f t="shared" si="51"/>
        <v>0</v>
      </c>
      <c r="U42" s="81">
        <f t="shared" si="52"/>
        <v>0</v>
      </c>
      <c r="V42" s="81">
        <f t="shared" si="53"/>
        <v>0</v>
      </c>
      <c r="W42" s="82">
        <f t="shared" si="54"/>
        <v>0</v>
      </c>
      <c r="X42" s="82">
        <f t="shared" si="55"/>
        <v>0</v>
      </c>
      <c r="Y42" s="81">
        <f t="shared" si="56"/>
        <v>0</v>
      </c>
      <c r="Z42" s="81">
        <f t="shared" si="57"/>
        <v>0</v>
      </c>
      <c r="AA42" s="81">
        <f t="shared" si="58"/>
        <v>0</v>
      </c>
      <c r="AB42" s="81">
        <f t="shared" si="59"/>
        <v>0</v>
      </c>
      <c r="AC42" s="81">
        <f t="shared" si="60"/>
        <v>0</v>
      </c>
      <c r="AD42" s="81">
        <f t="shared" si="61"/>
        <v>0</v>
      </c>
      <c r="AE42" s="81">
        <f t="shared" si="62"/>
        <v>0</v>
      </c>
      <c r="AF42" s="81">
        <f t="shared" si="63"/>
        <v>0</v>
      </c>
      <c r="AG42" s="81">
        <f t="shared" si="64"/>
        <v>0</v>
      </c>
      <c r="AH42" s="81">
        <f t="shared" si="65"/>
        <v>0</v>
      </c>
      <c r="AI42" s="81">
        <f t="shared" si="66"/>
        <v>0</v>
      </c>
      <c r="AJ42" s="81">
        <f t="shared" si="67"/>
        <v>0</v>
      </c>
      <c r="AK42" s="81">
        <f t="shared" si="68"/>
        <v>0</v>
      </c>
      <c r="AL42" s="81">
        <f t="shared" si="69"/>
        <v>0</v>
      </c>
      <c r="AM42" s="83">
        <f t="shared" si="37"/>
        <v>0</v>
      </c>
      <c r="AN42" s="98">
        <f t="shared" si="2"/>
        <v>0</v>
      </c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</row>
    <row r="43" spans="1:114" ht="30" hidden="1" customHeight="1" x14ac:dyDescent="0.2">
      <c r="A43" s="76"/>
      <c r="B43" s="87"/>
      <c r="C43" s="87"/>
      <c r="D43" s="89"/>
      <c r="E43" s="106"/>
      <c r="F43" s="80">
        <f t="shared" si="70"/>
        <v>0</v>
      </c>
      <c r="G43" s="81">
        <f t="shared" si="38"/>
        <v>0</v>
      </c>
      <c r="H43" s="81">
        <f t="shared" si="39"/>
        <v>0</v>
      </c>
      <c r="I43" s="81">
        <f t="shared" si="40"/>
        <v>0</v>
      </c>
      <c r="J43" s="81">
        <f t="shared" si="41"/>
        <v>0</v>
      </c>
      <c r="K43" s="82">
        <f t="shared" si="42"/>
        <v>0</v>
      </c>
      <c r="L43" s="82">
        <f t="shared" si="43"/>
        <v>0</v>
      </c>
      <c r="M43" s="81">
        <f t="shared" si="44"/>
        <v>0</v>
      </c>
      <c r="N43" s="82">
        <f t="shared" si="45"/>
        <v>0</v>
      </c>
      <c r="O43" s="82">
        <f t="shared" si="46"/>
        <v>0</v>
      </c>
      <c r="P43" s="81">
        <f t="shared" si="47"/>
        <v>0</v>
      </c>
      <c r="Q43" s="81">
        <f t="shared" si="48"/>
        <v>0</v>
      </c>
      <c r="R43" s="81">
        <f t="shared" si="49"/>
        <v>0</v>
      </c>
      <c r="S43" s="81">
        <f t="shared" si="50"/>
        <v>0</v>
      </c>
      <c r="T43" s="81">
        <f t="shared" si="51"/>
        <v>0</v>
      </c>
      <c r="U43" s="81">
        <f t="shared" si="52"/>
        <v>0</v>
      </c>
      <c r="V43" s="81">
        <f t="shared" si="53"/>
        <v>0</v>
      </c>
      <c r="W43" s="82">
        <f t="shared" si="54"/>
        <v>0</v>
      </c>
      <c r="X43" s="82">
        <f t="shared" si="55"/>
        <v>0</v>
      </c>
      <c r="Y43" s="81">
        <f t="shared" si="56"/>
        <v>0</v>
      </c>
      <c r="Z43" s="81">
        <f t="shared" si="57"/>
        <v>0</v>
      </c>
      <c r="AA43" s="81">
        <f t="shared" si="58"/>
        <v>0</v>
      </c>
      <c r="AB43" s="81">
        <f t="shared" si="59"/>
        <v>0</v>
      </c>
      <c r="AC43" s="81">
        <f t="shared" si="60"/>
        <v>0</v>
      </c>
      <c r="AD43" s="81">
        <f t="shared" si="61"/>
        <v>0</v>
      </c>
      <c r="AE43" s="81">
        <f t="shared" si="62"/>
        <v>0</v>
      </c>
      <c r="AF43" s="81">
        <f t="shared" si="63"/>
        <v>0</v>
      </c>
      <c r="AG43" s="81">
        <f t="shared" si="64"/>
        <v>0</v>
      </c>
      <c r="AH43" s="81">
        <f t="shared" si="65"/>
        <v>0</v>
      </c>
      <c r="AI43" s="81">
        <f t="shared" si="66"/>
        <v>0</v>
      </c>
      <c r="AJ43" s="81">
        <f t="shared" si="67"/>
        <v>0</v>
      </c>
      <c r="AK43" s="81">
        <f t="shared" si="68"/>
        <v>0</v>
      </c>
      <c r="AL43" s="81">
        <f t="shared" si="69"/>
        <v>0</v>
      </c>
      <c r="AM43" s="83">
        <f t="shared" si="37"/>
        <v>0</v>
      </c>
      <c r="AN43" s="98">
        <f t="shared" si="2"/>
        <v>0</v>
      </c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</row>
    <row r="44" spans="1:114" ht="30" hidden="1" customHeight="1" x14ac:dyDescent="0.2">
      <c r="A44" s="76"/>
      <c r="B44" s="87"/>
      <c r="C44" s="87"/>
      <c r="D44" s="89"/>
      <c r="E44" s="106"/>
      <c r="F44" s="80">
        <f t="shared" si="70"/>
        <v>0</v>
      </c>
      <c r="G44" s="81">
        <f t="shared" si="38"/>
        <v>0</v>
      </c>
      <c r="H44" s="81">
        <f t="shared" si="39"/>
        <v>0</v>
      </c>
      <c r="I44" s="81">
        <f t="shared" si="40"/>
        <v>0</v>
      </c>
      <c r="J44" s="81">
        <f t="shared" si="41"/>
        <v>0</v>
      </c>
      <c r="K44" s="82">
        <f t="shared" si="42"/>
        <v>0</v>
      </c>
      <c r="L44" s="82">
        <f t="shared" si="43"/>
        <v>0</v>
      </c>
      <c r="M44" s="81">
        <f t="shared" si="44"/>
        <v>0</v>
      </c>
      <c r="N44" s="82">
        <f t="shared" si="45"/>
        <v>0</v>
      </c>
      <c r="O44" s="82">
        <f t="shared" si="46"/>
        <v>0</v>
      </c>
      <c r="P44" s="81">
        <f t="shared" si="47"/>
        <v>0</v>
      </c>
      <c r="Q44" s="81">
        <f t="shared" si="48"/>
        <v>0</v>
      </c>
      <c r="R44" s="81">
        <f t="shared" si="49"/>
        <v>0</v>
      </c>
      <c r="S44" s="81">
        <f t="shared" si="50"/>
        <v>0</v>
      </c>
      <c r="T44" s="81">
        <f t="shared" si="51"/>
        <v>0</v>
      </c>
      <c r="U44" s="81">
        <f t="shared" si="52"/>
        <v>0</v>
      </c>
      <c r="V44" s="81">
        <f t="shared" si="53"/>
        <v>0</v>
      </c>
      <c r="W44" s="82">
        <f t="shared" si="54"/>
        <v>0</v>
      </c>
      <c r="X44" s="82">
        <f t="shared" si="55"/>
        <v>0</v>
      </c>
      <c r="Y44" s="81">
        <f t="shared" si="56"/>
        <v>0</v>
      </c>
      <c r="Z44" s="81">
        <f t="shared" si="57"/>
        <v>0</v>
      </c>
      <c r="AA44" s="81">
        <f t="shared" si="58"/>
        <v>0</v>
      </c>
      <c r="AB44" s="81">
        <f t="shared" si="59"/>
        <v>0</v>
      </c>
      <c r="AC44" s="81">
        <f t="shared" si="60"/>
        <v>0</v>
      </c>
      <c r="AD44" s="81">
        <f t="shared" si="61"/>
        <v>0</v>
      </c>
      <c r="AE44" s="81">
        <f t="shared" si="62"/>
        <v>0</v>
      </c>
      <c r="AF44" s="81">
        <f t="shared" si="63"/>
        <v>0</v>
      </c>
      <c r="AG44" s="81">
        <f t="shared" si="64"/>
        <v>0</v>
      </c>
      <c r="AH44" s="81">
        <f t="shared" si="65"/>
        <v>0</v>
      </c>
      <c r="AI44" s="81">
        <f t="shared" si="66"/>
        <v>0</v>
      </c>
      <c r="AJ44" s="81">
        <f t="shared" si="67"/>
        <v>0</v>
      </c>
      <c r="AK44" s="81">
        <f t="shared" si="68"/>
        <v>0</v>
      </c>
      <c r="AL44" s="81">
        <f t="shared" si="69"/>
        <v>0</v>
      </c>
      <c r="AM44" s="83">
        <f t="shared" si="37"/>
        <v>0</v>
      </c>
      <c r="AN44" s="98">
        <f t="shared" si="2"/>
        <v>0</v>
      </c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</row>
    <row r="45" spans="1:114" ht="30" hidden="1" customHeight="1" x14ac:dyDescent="0.2">
      <c r="A45" s="76"/>
      <c r="B45" s="87"/>
      <c r="C45" s="87"/>
      <c r="D45" s="89"/>
      <c r="E45" s="106"/>
      <c r="F45" s="80">
        <f t="shared" si="70"/>
        <v>0</v>
      </c>
      <c r="G45" s="81">
        <f t="shared" si="38"/>
        <v>0</v>
      </c>
      <c r="H45" s="81">
        <f t="shared" si="39"/>
        <v>0</v>
      </c>
      <c r="I45" s="81">
        <f t="shared" si="40"/>
        <v>0</v>
      </c>
      <c r="J45" s="81">
        <f t="shared" si="41"/>
        <v>0</v>
      </c>
      <c r="K45" s="82">
        <f t="shared" si="42"/>
        <v>0</v>
      </c>
      <c r="L45" s="82">
        <f t="shared" si="43"/>
        <v>0</v>
      </c>
      <c r="M45" s="81">
        <f t="shared" si="44"/>
        <v>0</v>
      </c>
      <c r="N45" s="82">
        <f t="shared" si="45"/>
        <v>0</v>
      </c>
      <c r="O45" s="82">
        <f t="shared" si="46"/>
        <v>0</v>
      </c>
      <c r="P45" s="81">
        <f t="shared" si="47"/>
        <v>0</v>
      </c>
      <c r="Q45" s="81">
        <f t="shared" si="48"/>
        <v>0</v>
      </c>
      <c r="R45" s="81">
        <f t="shared" si="49"/>
        <v>0</v>
      </c>
      <c r="S45" s="81">
        <f t="shared" si="50"/>
        <v>0</v>
      </c>
      <c r="T45" s="81">
        <f t="shared" si="51"/>
        <v>0</v>
      </c>
      <c r="U45" s="81">
        <f t="shared" si="52"/>
        <v>0</v>
      </c>
      <c r="V45" s="81">
        <f t="shared" si="53"/>
        <v>0</v>
      </c>
      <c r="W45" s="82">
        <f t="shared" si="54"/>
        <v>0</v>
      </c>
      <c r="X45" s="82">
        <f t="shared" si="55"/>
        <v>0</v>
      </c>
      <c r="Y45" s="81">
        <f t="shared" si="56"/>
        <v>0</v>
      </c>
      <c r="Z45" s="81">
        <f t="shared" si="57"/>
        <v>0</v>
      </c>
      <c r="AA45" s="81">
        <f t="shared" si="58"/>
        <v>0</v>
      </c>
      <c r="AB45" s="81">
        <f t="shared" si="59"/>
        <v>0</v>
      </c>
      <c r="AC45" s="81">
        <f t="shared" si="60"/>
        <v>0</v>
      </c>
      <c r="AD45" s="81">
        <f t="shared" si="61"/>
        <v>0</v>
      </c>
      <c r="AE45" s="81">
        <f t="shared" si="62"/>
        <v>0</v>
      </c>
      <c r="AF45" s="81">
        <f t="shared" si="63"/>
        <v>0</v>
      </c>
      <c r="AG45" s="81">
        <f t="shared" si="64"/>
        <v>0</v>
      </c>
      <c r="AH45" s="81">
        <f t="shared" si="65"/>
        <v>0</v>
      </c>
      <c r="AI45" s="81">
        <f t="shared" si="66"/>
        <v>0</v>
      </c>
      <c r="AJ45" s="81">
        <f t="shared" si="67"/>
        <v>0</v>
      </c>
      <c r="AK45" s="81">
        <f t="shared" si="68"/>
        <v>0</v>
      </c>
      <c r="AL45" s="81">
        <f t="shared" si="69"/>
        <v>0</v>
      </c>
      <c r="AM45" s="83">
        <f t="shared" si="37"/>
        <v>0</v>
      </c>
      <c r="AN45" s="98">
        <f t="shared" si="2"/>
        <v>0</v>
      </c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</row>
    <row r="46" spans="1:114" ht="30" hidden="1" customHeight="1" x14ac:dyDescent="0.2">
      <c r="A46" s="76"/>
      <c r="B46" s="87"/>
      <c r="C46" s="87"/>
      <c r="D46" s="89"/>
      <c r="E46" s="106"/>
      <c r="F46" s="80">
        <f t="shared" si="70"/>
        <v>0</v>
      </c>
      <c r="G46" s="81">
        <f t="shared" si="38"/>
        <v>0</v>
      </c>
      <c r="H46" s="81">
        <f t="shared" si="39"/>
        <v>0</v>
      </c>
      <c r="I46" s="81">
        <f t="shared" si="40"/>
        <v>0</v>
      </c>
      <c r="J46" s="81">
        <f t="shared" si="41"/>
        <v>0</v>
      </c>
      <c r="K46" s="82">
        <f t="shared" si="42"/>
        <v>0</v>
      </c>
      <c r="L46" s="82">
        <f t="shared" si="43"/>
        <v>0</v>
      </c>
      <c r="M46" s="81">
        <f t="shared" si="44"/>
        <v>0</v>
      </c>
      <c r="N46" s="82">
        <f t="shared" si="45"/>
        <v>0</v>
      </c>
      <c r="O46" s="82">
        <f t="shared" si="46"/>
        <v>0</v>
      </c>
      <c r="P46" s="81">
        <f t="shared" si="47"/>
        <v>0</v>
      </c>
      <c r="Q46" s="81">
        <f t="shared" si="48"/>
        <v>0</v>
      </c>
      <c r="R46" s="81">
        <f t="shared" si="49"/>
        <v>0</v>
      </c>
      <c r="S46" s="81">
        <f t="shared" si="50"/>
        <v>0</v>
      </c>
      <c r="T46" s="81">
        <f t="shared" si="51"/>
        <v>0</v>
      </c>
      <c r="U46" s="81">
        <f t="shared" si="52"/>
        <v>0</v>
      </c>
      <c r="V46" s="81">
        <f t="shared" si="53"/>
        <v>0</v>
      </c>
      <c r="W46" s="82">
        <f t="shared" si="54"/>
        <v>0</v>
      </c>
      <c r="X46" s="82">
        <f t="shared" si="55"/>
        <v>0</v>
      </c>
      <c r="Y46" s="81">
        <f t="shared" si="56"/>
        <v>0</v>
      </c>
      <c r="Z46" s="81">
        <f t="shared" si="57"/>
        <v>0</v>
      </c>
      <c r="AA46" s="81">
        <f t="shared" si="58"/>
        <v>0</v>
      </c>
      <c r="AB46" s="81">
        <f t="shared" si="59"/>
        <v>0</v>
      </c>
      <c r="AC46" s="81">
        <f t="shared" si="60"/>
        <v>0</v>
      </c>
      <c r="AD46" s="81">
        <f t="shared" si="61"/>
        <v>0</v>
      </c>
      <c r="AE46" s="81">
        <f t="shared" si="62"/>
        <v>0</v>
      </c>
      <c r="AF46" s="81">
        <f t="shared" si="63"/>
        <v>0</v>
      </c>
      <c r="AG46" s="81">
        <f t="shared" si="64"/>
        <v>0</v>
      </c>
      <c r="AH46" s="81">
        <f t="shared" si="65"/>
        <v>0</v>
      </c>
      <c r="AI46" s="81">
        <f t="shared" si="66"/>
        <v>0</v>
      </c>
      <c r="AJ46" s="81">
        <f t="shared" si="67"/>
        <v>0</v>
      </c>
      <c r="AK46" s="81">
        <f t="shared" si="68"/>
        <v>0</v>
      </c>
      <c r="AL46" s="81">
        <f t="shared" si="69"/>
        <v>0</v>
      </c>
      <c r="AM46" s="83">
        <f t="shared" si="37"/>
        <v>0</v>
      </c>
      <c r="AN46" s="98">
        <f t="shared" si="2"/>
        <v>0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</row>
    <row r="47" spans="1:114" ht="16.149999999999999" customHeight="1" x14ac:dyDescent="0.2">
      <c r="A47" s="107" t="s">
        <v>45</v>
      </c>
      <c r="B47" s="108"/>
      <c r="C47" s="109"/>
      <c r="D47" s="109"/>
      <c r="E47" s="110">
        <f t="shared" ref="E47:AM47" si="71">E13+E21</f>
        <v>112202</v>
      </c>
      <c r="F47" s="110">
        <f t="shared" si="71"/>
        <v>32663.68</v>
      </c>
      <c r="G47" s="110">
        <f t="shared" si="71"/>
        <v>9333.73</v>
      </c>
      <c r="H47" s="110">
        <f t="shared" si="71"/>
        <v>0</v>
      </c>
      <c r="I47" s="110">
        <f t="shared" si="71"/>
        <v>0</v>
      </c>
      <c r="J47" s="110">
        <f t="shared" si="71"/>
        <v>797</v>
      </c>
      <c r="K47" s="110">
        <f t="shared" si="71"/>
        <v>0</v>
      </c>
      <c r="L47" s="110">
        <f t="shared" si="71"/>
        <v>0</v>
      </c>
      <c r="M47" s="110">
        <f t="shared" si="71"/>
        <v>0</v>
      </c>
      <c r="N47" s="110">
        <f t="shared" si="71"/>
        <v>9333.73</v>
      </c>
      <c r="O47" s="110">
        <f t="shared" si="71"/>
        <v>17733.21</v>
      </c>
      <c r="P47" s="110">
        <f t="shared" si="71"/>
        <v>0</v>
      </c>
      <c r="Q47" s="110">
        <f t="shared" si="71"/>
        <v>0</v>
      </c>
      <c r="R47" s="110">
        <f t="shared" si="71"/>
        <v>0</v>
      </c>
      <c r="S47" s="110">
        <f t="shared" si="71"/>
        <v>10851.09</v>
      </c>
      <c r="T47" s="110">
        <f t="shared" si="71"/>
        <v>7183.25</v>
      </c>
      <c r="U47" s="110">
        <f t="shared" si="71"/>
        <v>2375.73</v>
      </c>
      <c r="V47" s="110">
        <f t="shared" si="71"/>
        <v>9333.73</v>
      </c>
      <c r="W47" s="110">
        <f t="shared" si="71"/>
        <v>0</v>
      </c>
      <c r="X47" s="110">
        <f t="shared" si="71"/>
        <v>0</v>
      </c>
      <c r="Y47" s="110">
        <f t="shared" si="71"/>
        <v>0</v>
      </c>
      <c r="Z47" s="110">
        <f t="shared" si="71"/>
        <v>0</v>
      </c>
      <c r="AA47" s="110">
        <f t="shared" si="71"/>
        <v>0</v>
      </c>
      <c r="AB47" s="110">
        <f t="shared" si="71"/>
        <v>0</v>
      </c>
      <c r="AC47" s="110">
        <f t="shared" si="71"/>
        <v>0</v>
      </c>
      <c r="AD47" s="110">
        <f t="shared" si="71"/>
        <v>0</v>
      </c>
      <c r="AE47" s="110">
        <f t="shared" si="71"/>
        <v>0</v>
      </c>
      <c r="AF47" s="110">
        <f t="shared" si="71"/>
        <v>7000</v>
      </c>
      <c r="AG47" s="110">
        <f t="shared" si="71"/>
        <v>0</v>
      </c>
      <c r="AH47" s="110">
        <f t="shared" si="71"/>
        <v>0</v>
      </c>
      <c r="AI47" s="110">
        <f t="shared" si="71"/>
        <v>5596.84</v>
      </c>
      <c r="AJ47" s="110">
        <f t="shared" si="71"/>
        <v>0</v>
      </c>
      <c r="AK47" s="110">
        <f t="shared" si="71"/>
        <v>0</v>
      </c>
      <c r="AL47" s="110">
        <f t="shared" si="71"/>
        <v>0</v>
      </c>
      <c r="AM47" s="111">
        <f t="shared" si="71"/>
        <v>112201.99</v>
      </c>
      <c r="AN47" s="98">
        <f t="shared" si="2"/>
        <v>0</v>
      </c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</row>
    <row r="48" spans="1:114" s="123" customFormat="1" ht="8.4499999999999993" customHeight="1" x14ac:dyDescent="0.2">
      <c r="A48" s="112"/>
      <c r="B48" s="113"/>
      <c r="C48" s="112"/>
      <c r="D48" s="114"/>
      <c r="E48" s="115"/>
      <c r="F48" s="116"/>
      <c r="G48" s="116"/>
      <c r="H48" s="116"/>
      <c r="I48" s="116"/>
      <c r="J48" s="116"/>
      <c r="K48" s="117"/>
      <c r="L48" s="117"/>
      <c r="M48" s="116"/>
      <c r="N48" s="117"/>
      <c r="O48" s="118"/>
      <c r="P48" s="116"/>
      <c r="Q48" s="116"/>
      <c r="R48" s="116"/>
      <c r="S48" s="116"/>
      <c r="T48" s="116"/>
      <c r="U48" s="116"/>
      <c r="V48" s="119"/>
      <c r="W48" s="117"/>
      <c r="X48" s="117"/>
      <c r="Y48" s="116"/>
      <c r="Z48" s="116"/>
      <c r="AA48" s="116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1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</row>
    <row r="49" spans="1:114" ht="16.149999999999999" customHeight="1" x14ac:dyDescent="0.2">
      <c r="A49" s="241" t="s">
        <v>107</v>
      </c>
      <c r="B49" s="242"/>
      <c r="C49" s="124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</row>
    <row r="50" spans="1:114" ht="30" customHeight="1" x14ac:dyDescent="0.2">
      <c r="A50" s="76" t="s">
        <v>178</v>
      </c>
      <c r="B50" s="87" t="s">
        <v>11</v>
      </c>
      <c r="C50" s="87" t="s">
        <v>143</v>
      </c>
      <c r="D50" s="89" t="s">
        <v>181</v>
      </c>
      <c r="E50" s="106">
        <v>17968</v>
      </c>
      <c r="F50" s="80">
        <f>E50*$F$67+0.01</f>
        <v>6910.5</v>
      </c>
      <c r="G50" s="81">
        <f t="shared" ref="G50:G57" si="72">E50*$F$68</f>
        <v>1974.68</v>
      </c>
      <c r="H50" s="81">
        <f t="shared" ref="H50:H57" si="73">E50*$F$69</f>
        <v>0</v>
      </c>
      <c r="I50" s="81">
        <f t="shared" ref="I50:I57" si="74">E50*$F$70</f>
        <v>0</v>
      </c>
      <c r="J50" s="81">
        <f t="shared" ref="J50:J57" si="75">E50*$F$71</f>
        <v>0</v>
      </c>
      <c r="K50" s="82">
        <f t="shared" ref="K50:K57" si="76">E50*$F$72</f>
        <v>0</v>
      </c>
      <c r="L50" s="82">
        <f t="shared" ref="L50:L57" si="77">E50*$F$73</f>
        <v>0</v>
      </c>
      <c r="M50" s="81">
        <f t="shared" ref="M50:M57" si="78">E50*$F$74</f>
        <v>0</v>
      </c>
      <c r="N50" s="82">
        <f t="shared" ref="N50:N57" si="79">E50*$F$75</f>
        <v>1974.68</v>
      </c>
      <c r="O50" s="82">
        <f t="shared" ref="O50:O57" si="80">E50*$F$76</f>
        <v>3751.72</v>
      </c>
      <c r="P50" s="81">
        <f t="shared" ref="P50:P57" si="81">E50*$F$77</f>
        <v>0</v>
      </c>
      <c r="Q50" s="81">
        <f t="shared" ref="Q50:Q57" si="82">E50*$F$78</f>
        <v>0</v>
      </c>
      <c r="R50" s="81">
        <f t="shared" ref="R50:R57" si="83">E50*$F$79</f>
        <v>0</v>
      </c>
      <c r="S50" s="81">
        <f t="shared" ref="S50:S57" si="84">E50*$F$80</f>
        <v>0</v>
      </c>
      <c r="T50" s="81">
        <f t="shared" ref="T50:T57" si="85">E50*$F$81</f>
        <v>197.65</v>
      </c>
      <c r="U50" s="81">
        <f t="shared" ref="U50:U57" si="86">E50*$F$82</f>
        <v>0</v>
      </c>
      <c r="V50" s="81">
        <f t="shared" ref="V50:V57" si="87">E50*$F$83</f>
        <v>1974.68</v>
      </c>
      <c r="W50" s="82">
        <f t="shared" ref="W50:W57" si="88">E50*$F$84</f>
        <v>0</v>
      </c>
      <c r="X50" s="82">
        <f t="shared" ref="X50:X57" si="89">E50*$F$85</f>
        <v>0</v>
      </c>
      <c r="Y50" s="81">
        <f t="shared" ref="Y50:Y57" si="90">E50*$F$86</f>
        <v>0</v>
      </c>
      <c r="Z50" s="81">
        <f t="shared" ref="Z50:Z57" si="91">E50*$F$87</f>
        <v>0</v>
      </c>
      <c r="AA50" s="81">
        <f t="shared" ref="AA50:AA57" si="92">E50*$F$88</f>
        <v>0</v>
      </c>
      <c r="AB50" s="81">
        <f t="shared" ref="AB50:AB57" si="93">E50*$F$89</f>
        <v>0</v>
      </c>
      <c r="AC50" s="81">
        <f t="shared" ref="AC50:AC57" si="94">E50*$F$90</f>
        <v>0</v>
      </c>
      <c r="AD50" s="81">
        <f t="shared" ref="AD50:AD57" si="95">E50*$F$91</f>
        <v>0</v>
      </c>
      <c r="AE50" s="81">
        <f t="shared" ref="AE50:AE57" si="96">E50*$F$92</f>
        <v>0</v>
      </c>
      <c r="AF50" s="81">
        <f t="shared" ref="AF50:AF57" si="97">E50*$F$93</f>
        <v>0</v>
      </c>
      <c r="AG50" s="81">
        <f t="shared" ref="AG50:AG57" si="98">E50*$F$94</f>
        <v>0</v>
      </c>
      <c r="AH50" s="81">
        <f t="shared" ref="AH50:AH57" si="99">E50*$F$95</f>
        <v>0</v>
      </c>
      <c r="AI50" s="81">
        <f t="shared" ref="AI50:AI57" si="100">E50*$F$96</f>
        <v>1184.0899999999999</v>
      </c>
      <c r="AJ50" s="81">
        <f t="shared" ref="AJ50:AJ57" si="101">E50*$F$97</f>
        <v>0</v>
      </c>
      <c r="AK50" s="81">
        <f t="shared" ref="AK50:AK57" si="102">E50*$F$98</f>
        <v>0</v>
      </c>
      <c r="AL50" s="81">
        <f t="shared" ref="AL50:AL57" si="103">E50*$F$99</f>
        <v>0</v>
      </c>
      <c r="AM50" s="83">
        <f t="shared" ref="AM50:AM57" si="104">SUM(F50:AL50)</f>
        <v>17968</v>
      </c>
      <c r="AN50" s="98">
        <f t="shared" ref="AN50:AN58" si="105">E50-AM50</f>
        <v>0</v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</row>
    <row r="51" spans="1:114" ht="30" customHeight="1" x14ac:dyDescent="0.2">
      <c r="A51" s="76" t="s">
        <v>179</v>
      </c>
      <c r="B51" s="87" t="s">
        <v>11</v>
      </c>
      <c r="C51" s="87" t="s">
        <v>143</v>
      </c>
      <c r="D51" s="89" t="s">
        <v>181</v>
      </c>
      <c r="E51" s="106">
        <v>2378</v>
      </c>
      <c r="F51" s="80">
        <f t="shared" ref="F51:F57" si="106">E51*$F$67</f>
        <v>914.58</v>
      </c>
      <c r="G51" s="81">
        <f t="shared" si="72"/>
        <v>261.33999999999997</v>
      </c>
      <c r="H51" s="81">
        <f t="shared" si="73"/>
        <v>0</v>
      </c>
      <c r="I51" s="81">
        <f t="shared" si="74"/>
        <v>0</v>
      </c>
      <c r="J51" s="81">
        <f t="shared" si="75"/>
        <v>0</v>
      </c>
      <c r="K51" s="82">
        <f t="shared" si="76"/>
        <v>0</v>
      </c>
      <c r="L51" s="82">
        <f t="shared" si="77"/>
        <v>0</v>
      </c>
      <c r="M51" s="81">
        <f t="shared" si="78"/>
        <v>0</v>
      </c>
      <c r="N51" s="82">
        <f t="shared" si="79"/>
        <v>261.33999999999997</v>
      </c>
      <c r="O51" s="82">
        <f t="shared" si="80"/>
        <v>496.53</v>
      </c>
      <c r="P51" s="81">
        <f t="shared" si="81"/>
        <v>0</v>
      </c>
      <c r="Q51" s="81">
        <f t="shared" si="82"/>
        <v>0</v>
      </c>
      <c r="R51" s="81">
        <f t="shared" si="83"/>
        <v>0</v>
      </c>
      <c r="S51" s="81">
        <f t="shared" si="84"/>
        <v>0</v>
      </c>
      <c r="T51" s="81">
        <f t="shared" si="85"/>
        <v>26.16</v>
      </c>
      <c r="U51" s="81">
        <f t="shared" si="86"/>
        <v>0</v>
      </c>
      <c r="V51" s="81">
        <f t="shared" si="87"/>
        <v>261.33999999999997</v>
      </c>
      <c r="W51" s="82">
        <f t="shared" si="88"/>
        <v>0</v>
      </c>
      <c r="X51" s="82">
        <f t="shared" si="89"/>
        <v>0</v>
      </c>
      <c r="Y51" s="81">
        <f t="shared" si="90"/>
        <v>0</v>
      </c>
      <c r="Z51" s="81">
        <f t="shared" si="91"/>
        <v>0</v>
      </c>
      <c r="AA51" s="81">
        <f t="shared" si="92"/>
        <v>0</v>
      </c>
      <c r="AB51" s="81">
        <f t="shared" si="93"/>
        <v>0</v>
      </c>
      <c r="AC51" s="81">
        <f t="shared" si="94"/>
        <v>0</v>
      </c>
      <c r="AD51" s="81">
        <f t="shared" si="95"/>
        <v>0</v>
      </c>
      <c r="AE51" s="81">
        <f t="shared" si="96"/>
        <v>0</v>
      </c>
      <c r="AF51" s="81">
        <f t="shared" si="97"/>
        <v>0</v>
      </c>
      <c r="AG51" s="81">
        <f t="shared" si="98"/>
        <v>0</v>
      </c>
      <c r="AH51" s="81">
        <f t="shared" si="99"/>
        <v>0</v>
      </c>
      <c r="AI51" s="81">
        <f t="shared" si="100"/>
        <v>156.71</v>
      </c>
      <c r="AJ51" s="81">
        <f t="shared" si="101"/>
        <v>0</v>
      </c>
      <c r="AK51" s="81">
        <f t="shared" si="102"/>
        <v>0</v>
      </c>
      <c r="AL51" s="81">
        <f t="shared" si="103"/>
        <v>0</v>
      </c>
      <c r="AM51" s="83">
        <f t="shared" si="104"/>
        <v>2378</v>
      </c>
      <c r="AN51" s="98">
        <f t="shared" si="105"/>
        <v>0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</row>
    <row r="52" spans="1:114" ht="30" hidden="1" customHeight="1" x14ac:dyDescent="0.2">
      <c r="A52" s="76" t="s">
        <v>46</v>
      </c>
      <c r="B52" s="87" t="s">
        <v>47</v>
      </c>
      <c r="C52" s="127"/>
      <c r="D52" s="89"/>
      <c r="E52" s="106"/>
      <c r="F52" s="80">
        <f t="shared" si="106"/>
        <v>0</v>
      </c>
      <c r="G52" s="81">
        <f t="shared" si="72"/>
        <v>0</v>
      </c>
      <c r="H52" s="81">
        <f t="shared" si="73"/>
        <v>0</v>
      </c>
      <c r="I52" s="81">
        <f t="shared" si="74"/>
        <v>0</v>
      </c>
      <c r="J52" s="81">
        <f t="shared" si="75"/>
        <v>0</v>
      </c>
      <c r="K52" s="82">
        <f t="shared" si="76"/>
        <v>0</v>
      </c>
      <c r="L52" s="82">
        <f t="shared" si="77"/>
        <v>0</v>
      </c>
      <c r="M52" s="81">
        <f t="shared" si="78"/>
        <v>0</v>
      </c>
      <c r="N52" s="82">
        <f t="shared" si="79"/>
        <v>0</v>
      </c>
      <c r="O52" s="82">
        <f t="shared" si="80"/>
        <v>0</v>
      </c>
      <c r="P52" s="81">
        <f t="shared" si="81"/>
        <v>0</v>
      </c>
      <c r="Q52" s="81">
        <f t="shared" si="82"/>
        <v>0</v>
      </c>
      <c r="R52" s="81">
        <f t="shared" si="83"/>
        <v>0</v>
      </c>
      <c r="S52" s="81">
        <f t="shared" si="84"/>
        <v>0</v>
      </c>
      <c r="T52" s="81">
        <f t="shared" si="85"/>
        <v>0</v>
      </c>
      <c r="U52" s="81">
        <f t="shared" si="86"/>
        <v>0</v>
      </c>
      <c r="V52" s="81">
        <f t="shared" si="87"/>
        <v>0</v>
      </c>
      <c r="W52" s="82">
        <f t="shared" si="88"/>
        <v>0</v>
      </c>
      <c r="X52" s="82">
        <f t="shared" si="89"/>
        <v>0</v>
      </c>
      <c r="Y52" s="81">
        <f t="shared" si="90"/>
        <v>0</v>
      </c>
      <c r="Z52" s="81">
        <f t="shared" si="91"/>
        <v>0</v>
      </c>
      <c r="AA52" s="81">
        <f t="shared" si="92"/>
        <v>0</v>
      </c>
      <c r="AB52" s="81">
        <f t="shared" si="93"/>
        <v>0</v>
      </c>
      <c r="AC52" s="81">
        <f t="shared" si="94"/>
        <v>0</v>
      </c>
      <c r="AD52" s="81">
        <f t="shared" si="95"/>
        <v>0</v>
      </c>
      <c r="AE52" s="81">
        <f t="shared" si="96"/>
        <v>0</v>
      </c>
      <c r="AF52" s="81">
        <f t="shared" si="97"/>
        <v>0</v>
      </c>
      <c r="AG52" s="81">
        <f t="shared" si="98"/>
        <v>0</v>
      </c>
      <c r="AH52" s="81">
        <f t="shared" si="99"/>
        <v>0</v>
      </c>
      <c r="AI52" s="81">
        <f t="shared" si="100"/>
        <v>0</v>
      </c>
      <c r="AJ52" s="81">
        <f t="shared" si="101"/>
        <v>0</v>
      </c>
      <c r="AK52" s="81">
        <f t="shared" si="102"/>
        <v>0</v>
      </c>
      <c r="AL52" s="81">
        <f t="shared" si="103"/>
        <v>0</v>
      </c>
      <c r="AM52" s="83">
        <f t="shared" si="104"/>
        <v>0</v>
      </c>
      <c r="AN52" s="98">
        <f t="shared" si="105"/>
        <v>0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</row>
    <row r="53" spans="1:114" ht="30" customHeight="1" x14ac:dyDescent="0.2">
      <c r="A53" s="76" t="s">
        <v>48</v>
      </c>
      <c r="B53" s="87" t="s">
        <v>11</v>
      </c>
      <c r="C53" s="87" t="s">
        <v>143</v>
      </c>
      <c r="D53" s="89" t="s">
        <v>181</v>
      </c>
      <c r="E53" s="106">
        <v>45285</v>
      </c>
      <c r="F53" s="80">
        <f t="shared" si="106"/>
        <v>17416.61</v>
      </c>
      <c r="G53" s="81">
        <f t="shared" si="72"/>
        <v>4976.82</v>
      </c>
      <c r="H53" s="81">
        <f t="shared" si="73"/>
        <v>0</v>
      </c>
      <c r="I53" s="81">
        <f t="shared" si="74"/>
        <v>0</v>
      </c>
      <c r="J53" s="81">
        <f t="shared" si="75"/>
        <v>0</v>
      </c>
      <c r="K53" s="82">
        <f t="shared" si="76"/>
        <v>0</v>
      </c>
      <c r="L53" s="82">
        <f t="shared" si="77"/>
        <v>0</v>
      </c>
      <c r="M53" s="81">
        <f t="shared" si="78"/>
        <v>0</v>
      </c>
      <c r="N53" s="82">
        <f t="shared" si="79"/>
        <v>4976.82</v>
      </c>
      <c r="O53" s="82">
        <f t="shared" si="80"/>
        <v>9455.51</v>
      </c>
      <c r="P53" s="81">
        <f t="shared" si="81"/>
        <v>0</v>
      </c>
      <c r="Q53" s="81">
        <f t="shared" si="82"/>
        <v>0</v>
      </c>
      <c r="R53" s="81">
        <f t="shared" si="83"/>
        <v>0</v>
      </c>
      <c r="S53" s="81">
        <f t="shared" si="84"/>
        <v>0</v>
      </c>
      <c r="T53" s="81">
        <f t="shared" si="85"/>
        <v>498.14</v>
      </c>
      <c r="U53" s="81">
        <f t="shared" si="86"/>
        <v>0</v>
      </c>
      <c r="V53" s="81">
        <f t="shared" si="87"/>
        <v>4976.82</v>
      </c>
      <c r="W53" s="82">
        <f t="shared" si="88"/>
        <v>0</v>
      </c>
      <c r="X53" s="82">
        <f t="shared" si="89"/>
        <v>0</v>
      </c>
      <c r="Y53" s="81">
        <f t="shared" si="90"/>
        <v>0</v>
      </c>
      <c r="Z53" s="81">
        <f t="shared" si="91"/>
        <v>0</v>
      </c>
      <c r="AA53" s="81">
        <f t="shared" si="92"/>
        <v>0</v>
      </c>
      <c r="AB53" s="81">
        <f t="shared" si="93"/>
        <v>0</v>
      </c>
      <c r="AC53" s="81">
        <f t="shared" si="94"/>
        <v>0</v>
      </c>
      <c r="AD53" s="81">
        <f t="shared" si="95"/>
        <v>0</v>
      </c>
      <c r="AE53" s="81">
        <f t="shared" si="96"/>
        <v>0</v>
      </c>
      <c r="AF53" s="81">
        <f t="shared" si="97"/>
        <v>0</v>
      </c>
      <c r="AG53" s="81">
        <f t="shared" si="98"/>
        <v>0</v>
      </c>
      <c r="AH53" s="81">
        <f t="shared" si="99"/>
        <v>0</v>
      </c>
      <c r="AI53" s="81">
        <f t="shared" si="100"/>
        <v>2984.28</v>
      </c>
      <c r="AJ53" s="81">
        <f t="shared" si="101"/>
        <v>0</v>
      </c>
      <c r="AK53" s="81">
        <f t="shared" si="102"/>
        <v>0</v>
      </c>
      <c r="AL53" s="81">
        <f t="shared" si="103"/>
        <v>0</v>
      </c>
      <c r="AM53" s="83">
        <f t="shared" si="104"/>
        <v>45285</v>
      </c>
      <c r="AN53" s="98">
        <f t="shared" si="105"/>
        <v>0</v>
      </c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</row>
    <row r="54" spans="1:114" ht="30" hidden="1" customHeight="1" x14ac:dyDescent="0.2">
      <c r="A54" s="76" t="s">
        <v>100</v>
      </c>
      <c r="B54" s="87" t="s">
        <v>11</v>
      </c>
      <c r="C54" s="87"/>
      <c r="D54" s="89"/>
      <c r="E54" s="106"/>
      <c r="F54" s="80">
        <f t="shared" si="106"/>
        <v>0</v>
      </c>
      <c r="G54" s="81">
        <f t="shared" si="72"/>
        <v>0</v>
      </c>
      <c r="H54" s="81">
        <f t="shared" si="73"/>
        <v>0</v>
      </c>
      <c r="I54" s="81">
        <f t="shared" si="74"/>
        <v>0</v>
      </c>
      <c r="J54" s="81">
        <f t="shared" si="75"/>
        <v>0</v>
      </c>
      <c r="K54" s="82">
        <f t="shared" si="76"/>
        <v>0</v>
      </c>
      <c r="L54" s="82">
        <f t="shared" si="77"/>
        <v>0</v>
      </c>
      <c r="M54" s="81">
        <f t="shared" si="78"/>
        <v>0</v>
      </c>
      <c r="N54" s="82">
        <f t="shared" si="79"/>
        <v>0</v>
      </c>
      <c r="O54" s="82">
        <f t="shared" si="80"/>
        <v>0</v>
      </c>
      <c r="P54" s="81">
        <f t="shared" si="81"/>
        <v>0</v>
      </c>
      <c r="Q54" s="81">
        <f t="shared" si="82"/>
        <v>0</v>
      </c>
      <c r="R54" s="81">
        <f t="shared" si="83"/>
        <v>0</v>
      </c>
      <c r="S54" s="81">
        <f t="shared" si="84"/>
        <v>0</v>
      </c>
      <c r="T54" s="81">
        <f t="shared" si="85"/>
        <v>0</v>
      </c>
      <c r="U54" s="81">
        <f t="shared" si="86"/>
        <v>0</v>
      </c>
      <c r="V54" s="81">
        <f t="shared" si="87"/>
        <v>0</v>
      </c>
      <c r="W54" s="82">
        <f t="shared" si="88"/>
        <v>0</v>
      </c>
      <c r="X54" s="82">
        <f t="shared" si="89"/>
        <v>0</v>
      </c>
      <c r="Y54" s="81">
        <f t="shared" si="90"/>
        <v>0</v>
      </c>
      <c r="Z54" s="81">
        <f t="shared" si="91"/>
        <v>0</v>
      </c>
      <c r="AA54" s="81">
        <f t="shared" si="92"/>
        <v>0</v>
      </c>
      <c r="AB54" s="81">
        <f t="shared" si="93"/>
        <v>0</v>
      </c>
      <c r="AC54" s="81">
        <f t="shared" si="94"/>
        <v>0</v>
      </c>
      <c r="AD54" s="81">
        <f t="shared" si="95"/>
        <v>0</v>
      </c>
      <c r="AE54" s="81">
        <f t="shared" si="96"/>
        <v>0</v>
      </c>
      <c r="AF54" s="81">
        <f t="shared" si="97"/>
        <v>0</v>
      </c>
      <c r="AG54" s="81">
        <f t="shared" si="98"/>
        <v>0</v>
      </c>
      <c r="AH54" s="81">
        <f t="shared" si="99"/>
        <v>0</v>
      </c>
      <c r="AI54" s="81">
        <f t="shared" si="100"/>
        <v>0</v>
      </c>
      <c r="AJ54" s="81">
        <f t="shared" si="101"/>
        <v>0</v>
      </c>
      <c r="AK54" s="81">
        <f t="shared" si="102"/>
        <v>0</v>
      </c>
      <c r="AL54" s="81">
        <f t="shared" si="103"/>
        <v>0</v>
      </c>
      <c r="AM54" s="83">
        <f t="shared" si="104"/>
        <v>0</v>
      </c>
      <c r="AN54" s="98">
        <f t="shared" si="105"/>
        <v>0</v>
      </c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</row>
    <row r="55" spans="1:114" ht="30" hidden="1" customHeight="1" x14ac:dyDescent="0.2">
      <c r="A55" s="76"/>
      <c r="B55" s="87"/>
      <c r="C55" s="87"/>
      <c r="D55" s="89"/>
      <c r="E55" s="106"/>
      <c r="F55" s="80">
        <f t="shared" si="106"/>
        <v>0</v>
      </c>
      <c r="G55" s="81">
        <f t="shared" si="72"/>
        <v>0</v>
      </c>
      <c r="H55" s="81">
        <f t="shared" si="73"/>
        <v>0</v>
      </c>
      <c r="I55" s="81">
        <f t="shared" si="74"/>
        <v>0</v>
      </c>
      <c r="J55" s="81">
        <f t="shared" si="75"/>
        <v>0</v>
      </c>
      <c r="K55" s="82">
        <f t="shared" si="76"/>
        <v>0</v>
      </c>
      <c r="L55" s="82">
        <f t="shared" si="77"/>
        <v>0</v>
      </c>
      <c r="M55" s="81">
        <f t="shared" si="78"/>
        <v>0</v>
      </c>
      <c r="N55" s="82">
        <f t="shared" si="79"/>
        <v>0</v>
      </c>
      <c r="O55" s="82">
        <f t="shared" si="80"/>
        <v>0</v>
      </c>
      <c r="P55" s="81">
        <f t="shared" si="81"/>
        <v>0</v>
      </c>
      <c r="Q55" s="81">
        <f t="shared" si="82"/>
        <v>0</v>
      </c>
      <c r="R55" s="81">
        <f t="shared" si="83"/>
        <v>0</v>
      </c>
      <c r="S55" s="81">
        <f t="shared" si="84"/>
        <v>0</v>
      </c>
      <c r="T55" s="81">
        <f t="shared" si="85"/>
        <v>0</v>
      </c>
      <c r="U55" s="81">
        <f t="shared" si="86"/>
        <v>0</v>
      </c>
      <c r="V55" s="81">
        <f t="shared" si="87"/>
        <v>0</v>
      </c>
      <c r="W55" s="82">
        <f t="shared" si="88"/>
        <v>0</v>
      </c>
      <c r="X55" s="82">
        <f t="shared" si="89"/>
        <v>0</v>
      </c>
      <c r="Y55" s="81">
        <f t="shared" si="90"/>
        <v>0</v>
      </c>
      <c r="Z55" s="81">
        <f t="shared" si="91"/>
        <v>0</v>
      </c>
      <c r="AA55" s="81">
        <f t="shared" si="92"/>
        <v>0</v>
      </c>
      <c r="AB55" s="81">
        <f t="shared" si="93"/>
        <v>0</v>
      </c>
      <c r="AC55" s="81">
        <f t="shared" si="94"/>
        <v>0</v>
      </c>
      <c r="AD55" s="81">
        <f t="shared" si="95"/>
        <v>0</v>
      </c>
      <c r="AE55" s="81">
        <f t="shared" si="96"/>
        <v>0</v>
      </c>
      <c r="AF55" s="81">
        <f t="shared" si="97"/>
        <v>0</v>
      </c>
      <c r="AG55" s="81">
        <f t="shared" si="98"/>
        <v>0</v>
      </c>
      <c r="AH55" s="81">
        <f t="shared" si="99"/>
        <v>0</v>
      </c>
      <c r="AI55" s="81">
        <f t="shared" si="100"/>
        <v>0</v>
      </c>
      <c r="AJ55" s="81">
        <f t="shared" si="101"/>
        <v>0</v>
      </c>
      <c r="AK55" s="81">
        <f t="shared" si="102"/>
        <v>0</v>
      </c>
      <c r="AL55" s="81">
        <f t="shared" si="103"/>
        <v>0</v>
      </c>
      <c r="AM55" s="83">
        <f t="shared" si="104"/>
        <v>0</v>
      </c>
      <c r="AN55" s="98">
        <f t="shared" si="105"/>
        <v>0</v>
      </c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</row>
    <row r="56" spans="1:114" ht="30" hidden="1" customHeight="1" x14ac:dyDescent="0.2">
      <c r="A56" s="76"/>
      <c r="B56" s="87"/>
      <c r="C56" s="87"/>
      <c r="D56" s="89"/>
      <c r="E56" s="106"/>
      <c r="F56" s="80">
        <f t="shared" si="106"/>
        <v>0</v>
      </c>
      <c r="G56" s="81">
        <f t="shared" si="72"/>
        <v>0</v>
      </c>
      <c r="H56" s="81">
        <f t="shared" si="73"/>
        <v>0</v>
      </c>
      <c r="I56" s="81">
        <f t="shared" si="74"/>
        <v>0</v>
      </c>
      <c r="J56" s="81">
        <f t="shared" si="75"/>
        <v>0</v>
      </c>
      <c r="K56" s="82">
        <f t="shared" si="76"/>
        <v>0</v>
      </c>
      <c r="L56" s="82">
        <f t="shared" si="77"/>
        <v>0</v>
      </c>
      <c r="M56" s="81">
        <f t="shared" si="78"/>
        <v>0</v>
      </c>
      <c r="N56" s="82">
        <f t="shared" si="79"/>
        <v>0</v>
      </c>
      <c r="O56" s="82">
        <f t="shared" si="80"/>
        <v>0</v>
      </c>
      <c r="P56" s="81">
        <f t="shared" si="81"/>
        <v>0</v>
      </c>
      <c r="Q56" s="81">
        <f t="shared" si="82"/>
        <v>0</v>
      </c>
      <c r="R56" s="81">
        <f t="shared" si="83"/>
        <v>0</v>
      </c>
      <c r="S56" s="81">
        <f t="shared" si="84"/>
        <v>0</v>
      </c>
      <c r="T56" s="81">
        <f t="shared" si="85"/>
        <v>0</v>
      </c>
      <c r="U56" s="81">
        <f t="shared" si="86"/>
        <v>0</v>
      </c>
      <c r="V56" s="81">
        <f t="shared" si="87"/>
        <v>0</v>
      </c>
      <c r="W56" s="82">
        <f t="shared" si="88"/>
        <v>0</v>
      </c>
      <c r="X56" s="82">
        <f t="shared" si="89"/>
        <v>0</v>
      </c>
      <c r="Y56" s="81">
        <f t="shared" si="90"/>
        <v>0</v>
      </c>
      <c r="Z56" s="81">
        <f t="shared" si="91"/>
        <v>0</v>
      </c>
      <c r="AA56" s="81">
        <f t="shared" si="92"/>
        <v>0</v>
      </c>
      <c r="AB56" s="81">
        <f t="shared" si="93"/>
        <v>0</v>
      </c>
      <c r="AC56" s="81">
        <f t="shared" si="94"/>
        <v>0</v>
      </c>
      <c r="AD56" s="81">
        <f t="shared" si="95"/>
        <v>0</v>
      </c>
      <c r="AE56" s="81">
        <f t="shared" si="96"/>
        <v>0</v>
      </c>
      <c r="AF56" s="81">
        <f t="shared" si="97"/>
        <v>0</v>
      </c>
      <c r="AG56" s="81">
        <f t="shared" si="98"/>
        <v>0</v>
      </c>
      <c r="AH56" s="81">
        <f t="shared" si="99"/>
        <v>0</v>
      </c>
      <c r="AI56" s="81">
        <f t="shared" si="100"/>
        <v>0</v>
      </c>
      <c r="AJ56" s="81">
        <f t="shared" si="101"/>
        <v>0</v>
      </c>
      <c r="AK56" s="81">
        <f t="shared" si="102"/>
        <v>0</v>
      </c>
      <c r="AL56" s="81">
        <f t="shared" si="103"/>
        <v>0</v>
      </c>
      <c r="AM56" s="83">
        <f t="shared" si="104"/>
        <v>0</v>
      </c>
      <c r="AN56" s="98">
        <f t="shared" si="105"/>
        <v>0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</row>
    <row r="57" spans="1:114" ht="30" hidden="1" customHeight="1" x14ac:dyDescent="0.2">
      <c r="A57" s="76"/>
      <c r="B57" s="87"/>
      <c r="C57" s="87"/>
      <c r="D57" s="89"/>
      <c r="E57" s="106"/>
      <c r="F57" s="80">
        <f t="shared" si="106"/>
        <v>0</v>
      </c>
      <c r="G57" s="81">
        <f t="shared" si="72"/>
        <v>0</v>
      </c>
      <c r="H57" s="81">
        <f t="shared" si="73"/>
        <v>0</v>
      </c>
      <c r="I57" s="81">
        <f t="shared" si="74"/>
        <v>0</v>
      </c>
      <c r="J57" s="81">
        <f t="shared" si="75"/>
        <v>0</v>
      </c>
      <c r="K57" s="82">
        <f t="shared" si="76"/>
        <v>0</v>
      </c>
      <c r="L57" s="82">
        <f t="shared" si="77"/>
        <v>0</v>
      </c>
      <c r="M57" s="81">
        <f t="shared" si="78"/>
        <v>0</v>
      </c>
      <c r="N57" s="82">
        <f t="shared" si="79"/>
        <v>0</v>
      </c>
      <c r="O57" s="82">
        <f t="shared" si="80"/>
        <v>0</v>
      </c>
      <c r="P57" s="81">
        <f t="shared" si="81"/>
        <v>0</v>
      </c>
      <c r="Q57" s="81">
        <f t="shared" si="82"/>
        <v>0</v>
      </c>
      <c r="R57" s="81">
        <f t="shared" si="83"/>
        <v>0</v>
      </c>
      <c r="S57" s="81">
        <f t="shared" si="84"/>
        <v>0</v>
      </c>
      <c r="T57" s="81">
        <f t="shared" si="85"/>
        <v>0</v>
      </c>
      <c r="U57" s="81">
        <f t="shared" si="86"/>
        <v>0</v>
      </c>
      <c r="V57" s="81">
        <f t="shared" si="87"/>
        <v>0</v>
      </c>
      <c r="W57" s="82">
        <f t="shared" si="88"/>
        <v>0</v>
      </c>
      <c r="X57" s="82">
        <f t="shared" si="89"/>
        <v>0</v>
      </c>
      <c r="Y57" s="81">
        <f t="shared" si="90"/>
        <v>0</v>
      </c>
      <c r="Z57" s="81">
        <f t="shared" si="91"/>
        <v>0</v>
      </c>
      <c r="AA57" s="81">
        <f t="shared" si="92"/>
        <v>0</v>
      </c>
      <c r="AB57" s="81">
        <f t="shared" si="93"/>
        <v>0</v>
      </c>
      <c r="AC57" s="81">
        <f t="shared" si="94"/>
        <v>0</v>
      </c>
      <c r="AD57" s="81">
        <f t="shared" si="95"/>
        <v>0</v>
      </c>
      <c r="AE57" s="81">
        <f t="shared" si="96"/>
        <v>0</v>
      </c>
      <c r="AF57" s="81">
        <f t="shared" si="97"/>
        <v>0</v>
      </c>
      <c r="AG57" s="81">
        <f t="shared" si="98"/>
        <v>0</v>
      </c>
      <c r="AH57" s="81">
        <f t="shared" si="99"/>
        <v>0</v>
      </c>
      <c r="AI57" s="81">
        <f t="shared" si="100"/>
        <v>0</v>
      </c>
      <c r="AJ57" s="81">
        <f t="shared" si="101"/>
        <v>0</v>
      </c>
      <c r="AK57" s="81">
        <f t="shared" si="102"/>
        <v>0</v>
      </c>
      <c r="AL57" s="81">
        <f t="shared" si="103"/>
        <v>0</v>
      </c>
      <c r="AM57" s="83">
        <f t="shared" si="104"/>
        <v>0</v>
      </c>
      <c r="AN57" s="98">
        <f t="shared" si="105"/>
        <v>0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</row>
    <row r="58" spans="1:114" ht="18" customHeight="1" x14ac:dyDescent="0.2">
      <c r="A58" s="234" t="s">
        <v>108</v>
      </c>
      <c r="B58" s="235"/>
      <c r="C58" s="236"/>
      <c r="D58" s="128"/>
      <c r="E58" s="129">
        <f>SUM(E50:E54)</f>
        <v>65631</v>
      </c>
      <c r="F58" s="129">
        <f t="shared" ref="F58:AM58" si="107">SUM(F50:F57)</f>
        <v>25241.69</v>
      </c>
      <c r="G58" s="129">
        <f t="shared" si="107"/>
        <v>7212.84</v>
      </c>
      <c r="H58" s="129">
        <f t="shared" si="107"/>
        <v>0</v>
      </c>
      <c r="I58" s="129">
        <f t="shared" si="107"/>
        <v>0</v>
      </c>
      <c r="J58" s="129">
        <f t="shared" si="107"/>
        <v>0</v>
      </c>
      <c r="K58" s="129">
        <f t="shared" si="107"/>
        <v>0</v>
      </c>
      <c r="L58" s="129">
        <f t="shared" si="107"/>
        <v>0</v>
      </c>
      <c r="M58" s="129">
        <f t="shared" si="107"/>
        <v>0</v>
      </c>
      <c r="N58" s="129">
        <f t="shared" si="107"/>
        <v>7212.84</v>
      </c>
      <c r="O58" s="129">
        <f t="shared" si="107"/>
        <v>13703.76</v>
      </c>
      <c r="P58" s="129">
        <f t="shared" si="107"/>
        <v>0</v>
      </c>
      <c r="Q58" s="129">
        <f t="shared" si="107"/>
        <v>0</v>
      </c>
      <c r="R58" s="129">
        <f t="shared" si="107"/>
        <v>0</v>
      </c>
      <c r="S58" s="129">
        <f t="shared" si="107"/>
        <v>0</v>
      </c>
      <c r="T58" s="129">
        <f t="shared" si="107"/>
        <v>721.95</v>
      </c>
      <c r="U58" s="129">
        <f t="shared" si="107"/>
        <v>0</v>
      </c>
      <c r="V58" s="129">
        <f t="shared" si="107"/>
        <v>7212.84</v>
      </c>
      <c r="W58" s="129">
        <f t="shared" si="107"/>
        <v>0</v>
      </c>
      <c r="X58" s="129">
        <f t="shared" si="107"/>
        <v>0</v>
      </c>
      <c r="Y58" s="129">
        <f t="shared" si="107"/>
        <v>0</v>
      </c>
      <c r="Z58" s="129">
        <f t="shared" si="107"/>
        <v>0</v>
      </c>
      <c r="AA58" s="129">
        <f t="shared" si="107"/>
        <v>0</v>
      </c>
      <c r="AB58" s="129">
        <f t="shared" si="107"/>
        <v>0</v>
      </c>
      <c r="AC58" s="129">
        <f t="shared" si="107"/>
        <v>0</v>
      </c>
      <c r="AD58" s="129">
        <f t="shared" si="107"/>
        <v>0</v>
      </c>
      <c r="AE58" s="129">
        <f t="shared" si="107"/>
        <v>0</v>
      </c>
      <c r="AF58" s="129">
        <f t="shared" si="107"/>
        <v>0</v>
      </c>
      <c r="AG58" s="129">
        <f t="shared" si="107"/>
        <v>0</v>
      </c>
      <c r="AH58" s="129">
        <f t="shared" si="107"/>
        <v>0</v>
      </c>
      <c r="AI58" s="129">
        <f t="shared" si="107"/>
        <v>4325.08</v>
      </c>
      <c r="AJ58" s="129">
        <f t="shared" si="107"/>
        <v>0</v>
      </c>
      <c r="AK58" s="129">
        <f t="shared" si="107"/>
        <v>0</v>
      </c>
      <c r="AL58" s="129">
        <f t="shared" si="107"/>
        <v>0</v>
      </c>
      <c r="AM58" s="130">
        <f t="shared" si="107"/>
        <v>65631</v>
      </c>
      <c r="AN58" s="98">
        <f t="shared" si="105"/>
        <v>0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</row>
    <row r="59" spans="1:114" s="123" customFormat="1" ht="8.4499999999999993" customHeight="1" x14ac:dyDescent="0.2">
      <c r="A59" s="131"/>
      <c r="B59" s="131"/>
      <c r="C59" s="131"/>
      <c r="D59" s="131"/>
      <c r="E59" s="132"/>
      <c r="F59" s="132"/>
      <c r="G59" s="132"/>
      <c r="H59" s="132"/>
      <c r="I59" s="132"/>
      <c r="J59" s="132"/>
      <c r="K59" s="117"/>
      <c r="L59" s="117"/>
      <c r="M59" s="116"/>
      <c r="N59" s="117"/>
      <c r="O59" s="118"/>
      <c r="P59" s="132"/>
      <c r="Q59" s="132"/>
      <c r="R59" s="132"/>
      <c r="S59" s="116"/>
      <c r="T59" s="116"/>
      <c r="U59" s="132"/>
      <c r="V59" s="132"/>
      <c r="W59" s="117"/>
      <c r="X59" s="117"/>
      <c r="Y59" s="116"/>
      <c r="Z59" s="116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1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</row>
    <row r="60" spans="1:114" s="140" customFormat="1" ht="19.899999999999999" customHeight="1" x14ac:dyDescent="0.2">
      <c r="A60" s="133" t="s">
        <v>103</v>
      </c>
      <c r="B60" s="134"/>
      <c r="C60" s="135"/>
      <c r="D60" s="135"/>
      <c r="E60" s="136">
        <f t="shared" ref="E60:AM60" si="108">E58+E47</f>
        <v>177833</v>
      </c>
      <c r="F60" s="137">
        <f t="shared" si="108"/>
        <v>57905.37</v>
      </c>
      <c r="G60" s="138">
        <f t="shared" si="108"/>
        <v>16546.57</v>
      </c>
      <c r="H60" s="138">
        <f t="shared" si="108"/>
        <v>0</v>
      </c>
      <c r="I60" s="138">
        <f t="shared" si="108"/>
        <v>0</v>
      </c>
      <c r="J60" s="138">
        <f t="shared" si="108"/>
        <v>797</v>
      </c>
      <c r="K60" s="138">
        <f t="shared" si="108"/>
        <v>0</v>
      </c>
      <c r="L60" s="138">
        <f t="shared" si="108"/>
        <v>0</v>
      </c>
      <c r="M60" s="138">
        <f t="shared" si="108"/>
        <v>0</v>
      </c>
      <c r="N60" s="138">
        <f t="shared" si="108"/>
        <v>16546.57</v>
      </c>
      <c r="O60" s="138">
        <f t="shared" si="108"/>
        <v>31436.97</v>
      </c>
      <c r="P60" s="138">
        <f t="shared" si="108"/>
        <v>0</v>
      </c>
      <c r="Q60" s="138">
        <f t="shared" si="108"/>
        <v>0</v>
      </c>
      <c r="R60" s="138">
        <f t="shared" si="108"/>
        <v>0</v>
      </c>
      <c r="S60" s="138">
        <f t="shared" si="108"/>
        <v>10851.09</v>
      </c>
      <c r="T60" s="138">
        <f t="shared" si="108"/>
        <v>7905.2</v>
      </c>
      <c r="U60" s="138">
        <f t="shared" si="108"/>
        <v>2375.73</v>
      </c>
      <c r="V60" s="138">
        <f t="shared" si="108"/>
        <v>16546.57</v>
      </c>
      <c r="W60" s="138">
        <f t="shared" si="108"/>
        <v>0</v>
      </c>
      <c r="X60" s="138">
        <f t="shared" si="108"/>
        <v>0</v>
      </c>
      <c r="Y60" s="138">
        <f t="shared" si="108"/>
        <v>0</v>
      </c>
      <c r="Z60" s="138">
        <f t="shared" si="108"/>
        <v>0</v>
      </c>
      <c r="AA60" s="138">
        <f t="shared" si="108"/>
        <v>0</v>
      </c>
      <c r="AB60" s="138">
        <f t="shared" si="108"/>
        <v>0</v>
      </c>
      <c r="AC60" s="138">
        <f t="shared" si="108"/>
        <v>0</v>
      </c>
      <c r="AD60" s="138">
        <f t="shared" si="108"/>
        <v>0</v>
      </c>
      <c r="AE60" s="138">
        <f t="shared" si="108"/>
        <v>0</v>
      </c>
      <c r="AF60" s="138">
        <f t="shared" si="108"/>
        <v>7000</v>
      </c>
      <c r="AG60" s="138">
        <f t="shared" si="108"/>
        <v>0</v>
      </c>
      <c r="AH60" s="138">
        <f t="shared" si="108"/>
        <v>0</v>
      </c>
      <c r="AI60" s="138">
        <f t="shared" si="108"/>
        <v>9921.92</v>
      </c>
      <c r="AJ60" s="138">
        <f t="shared" si="108"/>
        <v>0</v>
      </c>
      <c r="AK60" s="138">
        <f t="shared" si="108"/>
        <v>0</v>
      </c>
      <c r="AL60" s="138">
        <f t="shared" si="108"/>
        <v>0</v>
      </c>
      <c r="AM60" s="139">
        <f t="shared" si="108"/>
        <v>177832.99</v>
      </c>
      <c r="AN60" s="98">
        <f>E60-AM60</f>
        <v>0</v>
      </c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</row>
    <row r="61" spans="1:114" s="85" customFormat="1" ht="19.899999999999999" customHeight="1" x14ac:dyDescent="0.2">
      <c r="A61" s="141" t="s">
        <v>104</v>
      </c>
      <c r="B61" s="142"/>
      <c r="C61" s="143"/>
      <c r="D61" s="143"/>
      <c r="E61" s="144">
        <v>155228</v>
      </c>
      <c r="F61" s="145">
        <v>53486.49</v>
      </c>
      <c r="G61" s="146">
        <v>15274.17</v>
      </c>
      <c r="H61" s="146">
        <v>0</v>
      </c>
      <c r="I61" s="146"/>
      <c r="J61" s="146">
        <v>771</v>
      </c>
      <c r="K61" s="147"/>
      <c r="L61" s="147"/>
      <c r="M61" s="146">
        <v>0</v>
      </c>
      <c r="N61" s="147">
        <v>15274.17</v>
      </c>
      <c r="O61" s="147">
        <v>33613.94</v>
      </c>
      <c r="P61" s="146">
        <v>0</v>
      </c>
      <c r="Q61" s="146">
        <v>0</v>
      </c>
      <c r="R61" s="146"/>
      <c r="S61" s="146">
        <v>10598.28</v>
      </c>
      <c r="T61" s="146">
        <v>1532.8</v>
      </c>
      <c r="U61" s="146">
        <v>2402.98</v>
      </c>
      <c r="V61" s="146">
        <v>15274.17</v>
      </c>
      <c r="W61" s="147"/>
      <c r="X61" s="147"/>
      <c r="Y61" s="146"/>
      <c r="Z61" s="146"/>
      <c r="AA61" s="146"/>
      <c r="AB61" s="146"/>
      <c r="AC61" s="146"/>
      <c r="AD61" s="146"/>
      <c r="AE61" s="146"/>
      <c r="AF61" s="146">
        <v>7000</v>
      </c>
      <c r="AG61" s="146"/>
      <c r="AH61" s="146"/>
      <c r="AI61" s="146"/>
      <c r="AJ61" s="146"/>
      <c r="AK61" s="146"/>
      <c r="AL61" s="146"/>
      <c r="AM61" s="148">
        <f>SUM(F61:AL61)</f>
        <v>155228</v>
      </c>
      <c r="AN61" s="84">
        <f>E61-AM61</f>
        <v>0</v>
      </c>
    </row>
    <row r="62" spans="1:114" s="36" customFormat="1" ht="19.899999999999999" customHeight="1" x14ac:dyDescent="0.2">
      <c r="A62" s="149" t="s">
        <v>88</v>
      </c>
      <c r="B62" s="150"/>
      <c r="C62" s="149"/>
      <c r="D62" s="149"/>
      <c r="E62" s="151">
        <f t="shared" ref="E62:AM62" si="109">E60-E61</f>
        <v>22605</v>
      </c>
      <c r="F62" s="152">
        <f t="shared" si="109"/>
        <v>4418.88</v>
      </c>
      <c r="G62" s="153">
        <f t="shared" si="109"/>
        <v>1272.4000000000001</v>
      </c>
      <c r="H62" s="153">
        <f t="shared" si="109"/>
        <v>0</v>
      </c>
      <c r="I62" s="153">
        <f t="shared" si="109"/>
        <v>0</v>
      </c>
      <c r="J62" s="153">
        <f t="shared" si="109"/>
        <v>26</v>
      </c>
      <c r="K62" s="153">
        <f t="shared" si="109"/>
        <v>0</v>
      </c>
      <c r="L62" s="153">
        <f t="shared" si="109"/>
        <v>0</v>
      </c>
      <c r="M62" s="153">
        <f t="shared" si="109"/>
        <v>0</v>
      </c>
      <c r="N62" s="153">
        <f t="shared" si="109"/>
        <v>1272.4000000000001</v>
      </c>
      <c r="O62" s="153">
        <f t="shared" si="109"/>
        <v>-2176.9699999999998</v>
      </c>
      <c r="P62" s="153">
        <f t="shared" si="109"/>
        <v>0</v>
      </c>
      <c r="Q62" s="153">
        <f t="shared" si="109"/>
        <v>0</v>
      </c>
      <c r="R62" s="153">
        <f t="shared" si="109"/>
        <v>0</v>
      </c>
      <c r="S62" s="153">
        <f t="shared" si="109"/>
        <v>252.81</v>
      </c>
      <c r="T62" s="153">
        <f t="shared" si="109"/>
        <v>6372.4</v>
      </c>
      <c r="U62" s="153">
        <f t="shared" si="109"/>
        <v>-27.25</v>
      </c>
      <c r="V62" s="153">
        <f t="shared" si="109"/>
        <v>1272.4000000000001</v>
      </c>
      <c r="W62" s="153">
        <f t="shared" si="109"/>
        <v>0</v>
      </c>
      <c r="X62" s="153">
        <f t="shared" si="109"/>
        <v>0</v>
      </c>
      <c r="Y62" s="153">
        <f t="shared" si="109"/>
        <v>0</v>
      </c>
      <c r="Z62" s="153">
        <f t="shared" si="109"/>
        <v>0</v>
      </c>
      <c r="AA62" s="153">
        <f t="shared" si="109"/>
        <v>0</v>
      </c>
      <c r="AB62" s="153">
        <f t="shared" si="109"/>
        <v>0</v>
      </c>
      <c r="AC62" s="153">
        <f t="shared" si="109"/>
        <v>0</v>
      </c>
      <c r="AD62" s="153">
        <f t="shared" si="109"/>
        <v>0</v>
      </c>
      <c r="AE62" s="153">
        <f t="shared" si="109"/>
        <v>0</v>
      </c>
      <c r="AF62" s="153">
        <f t="shared" si="109"/>
        <v>0</v>
      </c>
      <c r="AG62" s="153">
        <f t="shared" si="109"/>
        <v>0</v>
      </c>
      <c r="AH62" s="153">
        <f t="shared" si="109"/>
        <v>0</v>
      </c>
      <c r="AI62" s="153">
        <f t="shared" si="109"/>
        <v>9921.92</v>
      </c>
      <c r="AJ62" s="153">
        <f t="shared" si="109"/>
        <v>0</v>
      </c>
      <c r="AK62" s="153">
        <f t="shared" si="109"/>
        <v>0</v>
      </c>
      <c r="AL62" s="153">
        <f t="shared" si="109"/>
        <v>0</v>
      </c>
      <c r="AM62" s="154">
        <f t="shared" si="109"/>
        <v>22604.99</v>
      </c>
      <c r="AN62" s="98">
        <f>E62-AM62</f>
        <v>0</v>
      </c>
    </row>
    <row r="63" spans="1:114" ht="12" customHeight="1" x14ac:dyDescent="0.2">
      <c r="A63" s="155"/>
      <c r="B63" s="156"/>
      <c r="C63" s="155"/>
      <c r="D63" s="157"/>
      <c r="E63" s="39"/>
      <c r="F63" s="36"/>
      <c r="G63" s="36"/>
      <c r="H63" s="36"/>
      <c r="I63" s="36"/>
      <c r="J63" s="36"/>
      <c r="K63" s="36"/>
      <c r="L63" s="36"/>
      <c r="M63" s="42"/>
      <c r="N63" s="36"/>
      <c r="O63" s="36"/>
      <c r="P63" s="36"/>
      <c r="Q63" s="36"/>
      <c r="R63" s="36"/>
      <c r="S63" s="42"/>
      <c r="T63" s="42"/>
      <c r="U63" s="36"/>
      <c r="V63" s="38"/>
      <c r="W63" s="36"/>
      <c r="X63" s="36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17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</row>
    <row r="64" spans="1:114" s="36" customFormat="1" ht="13.5" thickBot="1" x14ac:dyDescent="0.25">
      <c r="A64" s="158"/>
      <c r="B64" s="156"/>
      <c r="E64" s="243"/>
      <c r="F64" s="243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60"/>
    </row>
    <row r="65" spans="1:122" ht="16.5" customHeight="1" thickBot="1" x14ac:dyDescent="0.25">
      <c r="A65" s="161" t="s">
        <v>105</v>
      </c>
      <c r="B65" s="162" t="s">
        <v>111</v>
      </c>
      <c r="C65" s="163">
        <v>6500</v>
      </c>
      <c r="D65" s="164"/>
      <c r="E65" s="164"/>
      <c r="F65" s="164"/>
      <c r="G65" s="164"/>
      <c r="H65" s="164"/>
      <c r="I65" s="164"/>
      <c r="J65" s="164"/>
      <c r="K65" s="165" t="s">
        <v>132</v>
      </c>
      <c r="L65" s="166">
        <v>0</v>
      </c>
      <c r="M65" s="164"/>
      <c r="N65" s="159"/>
      <c r="O65" s="164"/>
      <c r="P65" s="167" t="s">
        <v>106</v>
      </c>
      <c r="Q65" s="167"/>
      <c r="R65" s="167"/>
      <c r="S65" s="164"/>
      <c r="T65" s="164"/>
      <c r="U65" s="164"/>
      <c r="V65" s="167"/>
      <c r="W65" s="167" t="s">
        <v>129</v>
      </c>
      <c r="X65" s="36"/>
      <c r="Y65" s="41"/>
      <c r="Z65" s="42"/>
      <c r="AA65" s="36"/>
      <c r="AB65" s="167"/>
      <c r="AC65" s="36"/>
      <c r="AD65" s="36"/>
      <c r="AE65" s="41"/>
      <c r="AF65" s="41"/>
      <c r="AG65" s="41"/>
      <c r="AH65" s="41"/>
      <c r="AI65" s="41"/>
      <c r="AJ65" s="41"/>
      <c r="AK65" s="41"/>
      <c r="AL65" s="42"/>
      <c r="AM65" s="17"/>
      <c r="AN65" s="42"/>
      <c r="AO65" s="42"/>
      <c r="AP65" s="42"/>
      <c r="AQ65" s="42"/>
      <c r="AR65" s="42"/>
      <c r="AS65" s="42"/>
      <c r="AT65" s="42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</row>
    <row r="66" spans="1:122" ht="38.25" x14ac:dyDescent="0.2">
      <c r="A66" s="168" t="s">
        <v>77</v>
      </c>
      <c r="B66" s="169" t="s">
        <v>83</v>
      </c>
      <c r="C66" s="170" t="s">
        <v>14</v>
      </c>
      <c r="D66" s="171" t="s">
        <v>15</v>
      </c>
      <c r="E66" s="172" t="s">
        <v>3</v>
      </c>
      <c r="F66" s="172" t="s">
        <v>16</v>
      </c>
      <c r="G66" s="173" t="s">
        <v>17</v>
      </c>
      <c r="H66" s="173" t="s">
        <v>18</v>
      </c>
      <c r="I66" s="173" t="s">
        <v>18</v>
      </c>
      <c r="J66" s="174" t="s">
        <v>81</v>
      </c>
      <c r="K66" s="175" t="s">
        <v>82</v>
      </c>
      <c r="L66" s="176" t="s">
        <v>131</v>
      </c>
      <c r="M66" s="176" t="s">
        <v>130</v>
      </c>
      <c r="N66" s="159"/>
      <c r="O66" s="164"/>
      <c r="P66" s="40"/>
      <c r="Q66" s="177" t="s">
        <v>101</v>
      </c>
      <c r="R66" s="178"/>
      <c r="S66" s="179"/>
      <c r="T66" s="180"/>
      <c r="U66" s="179"/>
      <c r="V66" s="180"/>
      <c r="W66" s="181"/>
      <c r="X66" s="177" t="s">
        <v>101</v>
      </c>
      <c r="Y66" s="179"/>
      <c r="Z66" s="180"/>
      <c r="AA66" s="179"/>
      <c r="AB66" s="180"/>
      <c r="AC66" s="181"/>
      <c r="AD66" s="36"/>
      <c r="AE66" s="36"/>
      <c r="AF66" s="36"/>
      <c r="AG66" s="36"/>
      <c r="AH66" s="36"/>
      <c r="AI66" s="36"/>
      <c r="AJ66" s="36"/>
      <c r="AK66" s="36"/>
      <c r="AL66" s="36"/>
      <c r="AM66" s="17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</row>
    <row r="67" spans="1:122" ht="12.75" x14ac:dyDescent="0.2">
      <c r="A67" s="182" t="s">
        <v>63</v>
      </c>
      <c r="B67" s="183" t="s">
        <v>160</v>
      </c>
      <c r="C67" s="184">
        <f t="shared" ref="C67:C94" si="110">$C$65*F67</f>
        <v>2500</v>
      </c>
      <c r="D67" s="185">
        <f>C67/$C$100-0.0001</f>
        <v>0.3846</v>
      </c>
      <c r="E67" s="186">
        <v>3.5</v>
      </c>
      <c r="F67" s="187">
        <f t="shared" ref="F67:F99" si="111">E67/$E$100</f>
        <v>0.3846</v>
      </c>
      <c r="G67" s="188">
        <v>3.5</v>
      </c>
      <c r="H67" s="189">
        <f t="shared" ref="H67:H94" si="112">G67/$G$100</f>
        <v>0.3846</v>
      </c>
      <c r="I67" s="189">
        <f t="shared" ref="I67:I99" si="113">G67/$G$100</f>
        <v>0.3846</v>
      </c>
      <c r="J67" s="190">
        <v>0</v>
      </c>
      <c r="K67" s="191" t="e">
        <f>J67/J100</f>
        <v>#DIV/0!</v>
      </c>
      <c r="L67" s="192"/>
      <c r="M67" s="193">
        <f>F60</f>
        <v>57905.37</v>
      </c>
      <c r="N67" s="159"/>
      <c r="O67" s="164"/>
      <c r="P67" s="40"/>
      <c r="Q67" s="194" t="s">
        <v>180</v>
      </c>
      <c r="R67" s="195"/>
      <c r="S67" s="196"/>
      <c r="T67" s="197"/>
      <c r="U67" s="196"/>
      <c r="V67" s="197"/>
      <c r="W67" s="198"/>
      <c r="X67" s="199"/>
      <c r="Y67" s="196"/>
      <c r="Z67" s="197"/>
      <c r="AA67" s="196"/>
      <c r="AB67" s="197"/>
      <c r="AC67" s="198"/>
      <c r="AD67" s="36"/>
      <c r="AE67" s="36"/>
      <c r="AF67" s="36"/>
      <c r="AG67" s="36"/>
      <c r="AH67" s="36"/>
      <c r="AI67" s="36"/>
      <c r="AJ67" s="36"/>
      <c r="AK67" s="36"/>
      <c r="AL67" s="36"/>
      <c r="AM67" s="17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</row>
    <row r="68" spans="1:122" ht="12.75" x14ac:dyDescent="0.2">
      <c r="A68" s="182" t="s">
        <v>64</v>
      </c>
      <c r="B68" s="183" t="s">
        <v>161</v>
      </c>
      <c r="C68" s="184">
        <f t="shared" si="110"/>
        <v>714</v>
      </c>
      <c r="D68" s="185">
        <f t="shared" ref="D68:D80" si="114">C68/$C$100</f>
        <v>0.1099</v>
      </c>
      <c r="E68" s="186">
        <v>1</v>
      </c>
      <c r="F68" s="187">
        <f t="shared" si="111"/>
        <v>0.1099</v>
      </c>
      <c r="G68" s="188">
        <v>1</v>
      </c>
      <c r="H68" s="189">
        <f t="shared" si="112"/>
        <v>0.1099</v>
      </c>
      <c r="I68" s="189">
        <f t="shared" si="113"/>
        <v>0.1099</v>
      </c>
      <c r="J68" s="190">
        <v>0</v>
      </c>
      <c r="K68" s="191" t="e">
        <f>J68/J100</f>
        <v>#DIV/0!</v>
      </c>
      <c r="L68" s="192"/>
      <c r="M68" s="193">
        <f>G60</f>
        <v>16546.57</v>
      </c>
      <c r="N68" s="159"/>
      <c r="O68" s="164"/>
      <c r="P68" s="40"/>
      <c r="Q68" s="237" t="s">
        <v>208</v>
      </c>
      <c r="R68" s="238"/>
      <c r="S68" s="238"/>
      <c r="T68" s="197"/>
      <c r="U68" s="196"/>
      <c r="V68" s="197"/>
      <c r="W68" s="198"/>
      <c r="X68" s="199"/>
      <c r="Y68" s="196"/>
      <c r="Z68" s="197"/>
      <c r="AA68" s="196"/>
      <c r="AB68" s="197"/>
      <c r="AC68" s="198"/>
      <c r="AD68" s="36"/>
      <c r="AE68" s="36"/>
      <c r="AF68" s="36"/>
      <c r="AG68" s="36"/>
      <c r="AH68" s="36"/>
      <c r="AI68" s="36"/>
      <c r="AJ68" s="36"/>
      <c r="AK68" s="36"/>
      <c r="AL68" s="36"/>
      <c r="AM68" s="17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</row>
    <row r="69" spans="1:122" ht="12.75" hidden="1" x14ac:dyDescent="0.2">
      <c r="A69" s="182" t="s">
        <v>64</v>
      </c>
      <c r="B69" s="183" t="s">
        <v>171</v>
      </c>
      <c r="C69" s="184">
        <f t="shared" si="110"/>
        <v>0</v>
      </c>
      <c r="D69" s="185">
        <f t="shared" si="114"/>
        <v>0</v>
      </c>
      <c r="E69" s="186">
        <v>0</v>
      </c>
      <c r="F69" s="187">
        <f t="shared" si="111"/>
        <v>0</v>
      </c>
      <c r="G69" s="188">
        <v>0</v>
      </c>
      <c r="H69" s="189">
        <f t="shared" si="112"/>
        <v>0</v>
      </c>
      <c r="I69" s="189">
        <f t="shared" si="113"/>
        <v>0</v>
      </c>
      <c r="J69" s="190">
        <v>0</v>
      </c>
      <c r="K69" s="191" t="e">
        <f>J69/J101</f>
        <v>#DIV/0!</v>
      </c>
      <c r="L69" s="192"/>
      <c r="M69" s="193">
        <f>G61</f>
        <v>15274.17</v>
      </c>
      <c r="N69" s="159"/>
      <c r="O69" s="164"/>
      <c r="P69" s="40"/>
      <c r="Q69" s="199"/>
      <c r="R69" s="197"/>
      <c r="S69" s="196"/>
      <c r="T69" s="197"/>
      <c r="U69" s="196"/>
      <c r="V69" s="197"/>
      <c r="W69" s="198"/>
      <c r="X69" s="199"/>
      <c r="Y69" s="196"/>
      <c r="Z69" s="197"/>
      <c r="AA69" s="196"/>
      <c r="AB69" s="197"/>
      <c r="AC69" s="198"/>
      <c r="AD69" s="36"/>
      <c r="AE69" s="36"/>
      <c r="AF69" s="36"/>
      <c r="AG69" s="36"/>
      <c r="AH69" s="36"/>
      <c r="AI69" s="36"/>
      <c r="AJ69" s="36"/>
      <c r="AK69" s="36"/>
      <c r="AL69" s="36"/>
      <c r="AM69" s="17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</row>
    <row r="70" spans="1:122" ht="25.5" hidden="1" x14ac:dyDescent="0.2">
      <c r="A70" s="182" t="s">
        <v>66</v>
      </c>
      <c r="B70" s="183" t="s">
        <v>118</v>
      </c>
      <c r="C70" s="184">
        <f t="shared" si="110"/>
        <v>0</v>
      </c>
      <c r="D70" s="185">
        <f t="shared" si="114"/>
        <v>0</v>
      </c>
      <c r="E70" s="186">
        <v>0</v>
      </c>
      <c r="F70" s="187">
        <f t="shared" si="111"/>
        <v>0</v>
      </c>
      <c r="G70" s="188">
        <v>0</v>
      </c>
      <c r="H70" s="189">
        <f t="shared" si="112"/>
        <v>0</v>
      </c>
      <c r="I70" s="189">
        <f t="shared" si="113"/>
        <v>0</v>
      </c>
      <c r="J70" s="190">
        <v>0</v>
      </c>
      <c r="K70" s="191" t="e">
        <f>J70/J100</f>
        <v>#DIV/0!</v>
      </c>
      <c r="L70" s="192"/>
      <c r="M70" s="193">
        <f>I60</f>
        <v>0</v>
      </c>
      <c r="N70" s="159"/>
      <c r="O70" s="164"/>
      <c r="P70" s="40"/>
      <c r="Q70" s="199"/>
      <c r="R70" s="197"/>
      <c r="S70" s="196"/>
      <c r="T70" s="197"/>
      <c r="U70" s="196"/>
      <c r="V70" s="197"/>
      <c r="W70" s="198"/>
      <c r="X70" s="199"/>
      <c r="Y70" s="196"/>
      <c r="Z70" s="197"/>
      <c r="AA70" s="196"/>
      <c r="AB70" s="197"/>
      <c r="AC70" s="198"/>
      <c r="AD70" s="36"/>
      <c r="AE70" s="36"/>
      <c r="AF70" s="36"/>
      <c r="AG70" s="36"/>
      <c r="AH70" s="36"/>
      <c r="AI70" s="36"/>
      <c r="AJ70" s="36"/>
      <c r="AK70" s="36"/>
      <c r="AL70" s="36"/>
      <c r="AM70" s="17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</row>
    <row r="71" spans="1:122" ht="25.5" x14ac:dyDescent="0.2">
      <c r="A71" s="182" t="s">
        <v>69</v>
      </c>
      <c r="B71" s="183" t="s">
        <v>162</v>
      </c>
      <c r="C71" s="184">
        <f t="shared" si="110"/>
        <v>0</v>
      </c>
      <c r="D71" s="185">
        <f t="shared" si="114"/>
        <v>0</v>
      </c>
      <c r="E71" s="186">
        <v>0</v>
      </c>
      <c r="F71" s="187">
        <f t="shared" si="111"/>
        <v>0</v>
      </c>
      <c r="G71" s="188">
        <v>0</v>
      </c>
      <c r="H71" s="189">
        <f t="shared" si="112"/>
        <v>0</v>
      </c>
      <c r="I71" s="189">
        <f t="shared" si="113"/>
        <v>0</v>
      </c>
      <c r="J71" s="190">
        <v>0</v>
      </c>
      <c r="K71" s="191" t="e">
        <f>J71/J100</f>
        <v>#DIV/0!</v>
      </c>
      <c r="L71" s="192">
        <f>1240000999+($L$65*1000)</f>
        <v>1240000999</v>
      </c>
      <c r="M71" s="193">
        <f>J60</f>
        <v>797</v>
      </c>
      <c r="N71" s="159"/>
      <c r="O71" s="164"/>
      <c r="P71" s="40"/>
      <c r="Q71" s="237" t="s">
        <v>209</v>
      </c>
      <c r="R71" s="238"/>
      <c r="S71" s="238"/>
      <c r="T71" s="197"/>
      <c r="U71" s="196"/>
      <c r="V71" s="197"/>
      <c r="W71" s="198"/>
      <c r="X71" s="199"/>
      <c r="Y71" s="196"/>
      <c r="Z71" s="197"/>
      <c r="AA71" s="196"/>
      <c r="AB71" s="197"/>
      <c r="AC71" s="198"/>
      <c r="AD71" s="36"/>
      <c r="AE71" s="36"/>
      <c r="AF71" s="36"/>
      <c r="AG71" s="36"/>
      <c r="AH71" s="36"/>
      <c r="AI71" s="36"/>
      <c r="AJ71" s="36"/>
      <c r="AK71" s="36"/>
      <c r="AL71" s="36"/>
      <c r="AM71" s="17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</row>
    <row r="72" spans="1:122" ht="25.5" hidden="1" x14ac:dyDescent="0.2">
      <c r="A72" s="182" t="s">
        <v>70</v>
      </c>
      <c r="B72" s="183" t="s">
        <v>57</v>
      </c>
      <c r="C72" s="184">
        <f t="shared" si="110"/>
        <v>0</v>
      </c>
      <c r="D72" s="185">
        <f t="shared" si="114"/>
        <v>0</v>
      </c>
      <c r="E72" s="186">
        <v>0</v>
      </c>
      <c r="F72" s="187">
        <f t="shared" si="111"/>
        <v>0</v>
      </c>
      <c r="G72" s="188">
        <v>0</v>
      </c>
      <c r="H72" s="189">
        <f t="shared" si="112"/>
        <v>0</v>
      </c>
      <c r="I72" s="189">
        <f t="shared" si="113"/>
        <v>0</v>
      </c>
      <c r="J72" s="190">
        <v>0</v>
      </c>
      <c r="K72" s="191" t="e">
        <f>J72/J100</f>
        <v>#DIV/0!</v>
      </c>
      <c r="L72" s="192"/>
      <c r="M72" s="193">
        <f>K60</f>
        <v>0</v>
      </c>
      <c r="N72" s="159"/>
      <c r="O72" s="164"/>
      <c r="P72" s="40"/>
      <c r="Q72" s="199"/>
      <c r="R72" s="197"/>
      <c r="S72" s="196"/>
      <c r="T72" s="197"/>
      <c r="U72" s="196"/>
      <c r="V72" s="197"/>
      <c r="W72" s="198"/>
      <c r="X72" s="199"/>
      <c r="Y72" s="196"/>
      <c r="Z72" s="197"/>
      <c r="AA72" s="196"/>
      <c r="AB72" s="197"/>
      <c r="AC72" s="198"/>
      <c r="AD72" s="36"/>
      <c r="AE72" s="36"/>
      <c r="AF72" s="36"/>
      <c r="AG72" s="36"/>
      <c r="AH72" s="36"/>
      <c r="AI72" s="36"/>
      <c r="AJ72" s="36"/>
      <c r="AK72" s="36"/>
      <c r="AL72" s="36"/>
      <c r="AM72" s="17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</row>
    <row r="73" spans="1:122" ht="12.75" hidden="1" x14ac:dyDescent="0.2">
      <c r="A73" s="182" t="s">
        <v>74</v>
      </c>
      <c r="B73" s="183" t="s">
        <v>7</v>
      </c>
      <c r="C73" s="184">
        <f t="shared" si="110"/>
        <v>0</v>
      </c>
      <c r="D73" s="185">
        <f t="shared" si="114"/>
        <v>0</v>
      </c>
      <c r="E73" s="186">
        <v>0</v>
      </c>
      <c r="F73" s="187">
        <f t="shared" si="111"/>
        <v>0</v>
      </c>
      <c r="G73" s="188">
        <v>0</v>
      </c>
      <c r="H73" s="189">
        <f t="shared" si="112"/>
        <v>0</v>
      </c>
      <c r="I73" s="189">
        <f t="shared" si="113"/>
        <v>0</v>
      </c>
      <c r="J73" s="190">
        <v>0</v>
      </c>
      <c r="K73" s="191" t="e">
        <f>J73/J100</f>
        <v>#DIV/0!</v>
      </c>
      <c r="L73" s="192"/>
      <c r="M73" s="193">
        <f>L60</f>
        <v>0</v>
      </c>
      <c r="N73" s="159"/>
      <c r="O73" s="164"/>
      <c r="P73" s="40"/>
      <c r="Q73" s="199"/>
      <c r="R73" s="197"/>
      <c r="S73" s="196"/>
      <c r="T73" s="197"/>
      <c r="U73" s="196"/>
      <c r="V73" s="197"/>
      <c r="W73" s="198"/>
      <c r="X73" s="199"/>
      <c r="Y73" s="196"/>
      <c r="Z73" s="197"/>
      <c r="AA73" s="196"/>
      <c r="AB73" s="197"/>
      <c r="AC73" s="198"/>
      <c r="AD73" s="36"/>
      <c r="AE73" s="36"/>
      <c r="AF73" s="36"/>
      <c r="AG73" s="36"/>
      <c r="AH73" s="36"/>
      <c r="AI73" s="36"/>
      <c r="AJ73" s="36"/>
      <c r="AK73" s="36"/>
      <c r="AL73" s="36"/>
      <c r="AM73" s="17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</row>
    <row r="74" spans="1:122" ht="12.75" hidden="1" x14ac:dyDescent="0.2">
      <c r="A74" s="182" t="s">
        <v>61</v>
      </c>
      <c r="B74" s="183" t="s">
        <v>163</v>
      </c>
      <c r="C74" s="184">
        <f t="shared" si="110"/>
        <v>0</v>
      </c>
      <c r="D74" s="185">
        <f t="shared" si="114"/>
        <v>0</v>
      </c>
      <c r="E74" s="186">
        <v>0</v>
      </c>
      <c r="F74" s="187">
        <f t="shared" si="111"/>
        <v>0</v>
      </c>
      <c r="G74" s="188">
        <v>0</v>
      </c>
      <c r="H74" s="189">
        <f t="shared" si="112"/>
        <v>0</v>
      </c>
      <c r="I74" s="189">
        <f t="shared" si="113"/>
        <v>0</v>
      </c>
      <c r="J74" s="190">
        <v>0</v>
      </c>
      <c r="K74" s="191" t="e">
        <f>J74/J100</f>
        <v>#DIV/0!</v>
      </c>
      <c r="L74" s="192">
        <f>1240000999+($L$65*1000)</f>
        <v>1240000999</v>
      </c>
      <c r="M74" s="193">
        <f>M60</f>
        <v>0</v>
      </c>
      <c r="N74" s="159"/>
      <c r="O74" s="164"/>
      <c r="P74" s="40"/>
      <c r="Q74" s="199"/>
      <c r="R74" s="197"/>
      <c r="S74" s="196"/>
      <c r="T74" s="197"/>
      <c r="U74" s="196"/>
      <c r="V74" s="197"/>
      <c r="W74" s="198"/>
      <c r="X74" s="199"/>
      <c r="Y74" s="196"/>
      <c r="Z74" s="197"/>
      <c r="AA74" s="196"/>
      <c r="AB74" s="197"/>
      <c r="AC74" s="198"/>
      <c r="AD74" s="36"/>
      <c r="AE74" s="36"/>
      <c r="AF74" s="36"/>
      <c r="AG74" s="36"/>
      <c r="AH74" s="36"/>
      <c r="AI74" s="36"/>
      <c r="AJ74" s="36"/>
      <c r="AK74" s="36"/>
      <c r="AL74" s="36"/>
      <c r="AM74" s="17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</row>
    <row r="75" spans="1:122" ht="25.5" customHeight="1" x14ac:dyDescent="0.2">
      <c r="A75" s="182" t="s">
        <v>61</v>
      </c>
      <c r="B75" s="183" t="s">
        <v>119</v>
      </c>
      <c r="C75" s="184">
        <f t="shared" si="110"/>
        <v>714</v>
      </c>
      <c r="D75" s="185">
        <f t="shared" si="114"/>
        <v>0.1099</v>
      </c>
      <c r="E75" s="186">
        <v>1</v>
      </c>
      <c r="F75" s="187">
        <f t="shared" si="111"/>
        <v>0.1099</v>
      </c>
      <c r="G75" s="188">
        <v>1</v>
      </c>
      <c r="H75" s="189">
        <f t="shared" si="112"/>
        <v>0.1099</v>
      </c>
      <c r="I75" s="189">
        <f t="shared" si="113"/>
        <v>0.1099</v>
      </c>
      <c r="J75" s="190">
        <v>0</v>
      </c>
      <c r="K75" s="191" t="e">
        <f>J75/J100</f>
        <v>#DIV/0!</v>
      </c>
      <c r="L75" s="192">
        <f>1240000999+($L$65*1000)</f>
        <v>1240000999</v>
      </c>
      <c r="M75" s="193">
        <f>N60</f>
        <v>16546.57</v>
      </c>
      <c r="N75" s="159"/>
      <c r="O75" s="164"/>
      <c r="P75" s="40"/>
      <c r="Q75" s="237" t="s">
        <v>214</v>
      </c>
      <c r="R75" s="238"/>
      <c r="S75" s="238"/>
      <c r="T75" s="238"/>
      <c r="U75" s="196"/>
      <c r="V75" s="197"/>
      <c r="W75" s="198"/>
      <c r="X75" s="199"/>
      <c r="Y75" s="196"/>
      <c r="Z75" s="197"/>
      <c r="AA75" s="196"/>
      <c r="AB75" s="197"/>
      <c r="AC75" s="198"/>
      <c r="AD75" s="36"/>
      <c r="AE75" s="36"/>
      <c r="AF75" s="36"/>
      <c r="AG75" s="36"/>
      <c r="AH75" s="36"/>
      <c r="AI75" s="36"/>
      <c r="AJ75" s="36"/>
      <c r="AK75" s="36"/>
      <c r="AL75" s="36"/>
      <c r="AM75" s="17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</row>
    <row r="76" spans="1:122" ht="25.5" x14ac:dyDescent="0.2">
      <c r="A76" s="182" t="s">
        <v>126</v>
      </c>
      <c r="B76" s="183" t="s">
        <v>164</v>
      </c>
      <c r="C76" s="184">
        <f t="shared" si="110"/>
        <v>1357</v>
      </c>
      <c r="D76" s="185">
        <f t="shared" si="114"/>
        <v>0.20880000000000001</v>
      </c>
      <c r="E76" s="227">
        <v>1.9</v>
      </c>
      <c r="F76" s="187">
        <f t="shared" si="111"/>
        <v>0.20880000000000001</v>
      </c>
      <c r="G76" s="228">
        <v>1.9</v>
      </c>
      <c r="H76" s="189">
        <f t="shared" si="112"/>
        <v>0.20880000000000001</v>
      </c>
      <c r="I76" s="189">
        <f t="shared" si="113"/>
        <v>0.20880000000000001</v>
      </c>
      <c r="J76" s="190">
        <v>0</v>
      </c>
      <c r="K76" s="191" t="e">
        <f>J76/J100</f>
        <v>#DIV/0!</v>
      </c>
      <c r="L76" s="192">
        <f>1240000999+($L$65*1000)</f>
        <v>1240000999</v>
      </c>
      <c r="M76" s="193">
        <f>O60</f>
        <v>31436.97</v>
      </c>
      <c r="N76" s="159"/>
      <c r="O76" s="164"/>
      <c r="P76" s="40"/>
      <c r="Q76" s="237" t="s">
        <v>222</v>
      </c>
      <c r="R76" s="238"/>
      <c r="S76" s="238"/>
      <c r="T76" s="238"/>
      <c r="U76" s="196"/>
      <c r="V76" s="197"/>
      <c r="W76" s="198"/>
      <c r="X76" s="199"/>
      <c r="Y76" s="196"/>
      <c r="Z76" s="197"/>
      <c r="AA76" s="196"/>
      <c r="AB76" s="197"/>
      <c r="AC76" s="198"/>
      <c r="AD76" s="36"/>
      <c r="AE76" s="36"/>
      <c r="AF76" s="36"/>
      <c r="AG76" s="36"/>
      <c r="AH76" s="36"/>
      <c r="AI76" s="36"/>
      <c r="AJ76" s="36"/>
      <c r="AK76" s="36"/>
      <c r="AL76" s="36"/>
      <c r="AM76" s="17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</row>
    <row r="77" spans="1:122" ht="25.5" hidden="1" x14ac:dyDescent="0.2">
      <c r="A77" s="182" t="s">
        <v>76</v>
      </c>
      <c r="B77" s="183" t="s">
        <v>79</v>
      </c>
      <c r="C77" s="184">
        <f t="shared" si="110"/>
        <v>0</v>
      </c>
      <c r="D77" s="185">
        <f t="shared" si="114"/>
        <v>0</v>
      </c>
      <c r="E77" s="186">
        <v>0</v>
      </c>
      <c r="F77" s="187">
        <f t="shared" si="111"/>
        <v>0</v>
      </c>
      <c r="G77" s="188">
        <v>0</v>
      </c>
      <c r="H77" s="189">
        <f t="shared" si="112"/>
        <v>0</v>
      </c>
      <c r="I77" s="189">
        <f t="shared" si="113"/>
        <v>0</v>
      </c>
      <c r="J77" s="190">
        <v>0</v>
      </c>
      <c r="K77" s="191" t="e">
        <f>J77/J100</f>
        <v>#DIV/0!</v>
      </c>
      <c r="L77" s="192"/>
      <c r="M77" s="193">
        <f>P60</f>
        <v>0</v>
      </c>
      <c r="N77" s="159"/>
      <c r="O77" s="164"/>
      <c r="P77" s="40"/>
      <c r="Q77" s="199"/>
      <c r="R77" s="197"/>
      <c r="S77" s="196"/>
      <c r="T77" s="197"/>
      <c r="U77" s="196"/>
      <c r="V77" s="197"/>
      <c r="W77" s="198"/>
      <c r="X77" s="199"/>
      <c r="Y77" s="196"/>
      <c r="Z77" s="197"/>
      <c r="AA77" s="196"/>
      <c r="AB77" s="197"/>
      <c r="AC77" s="198"/>
      <c r="AD77" s="36"/>
      <c r="AE77" s="36"/>
      <c r="AF77" s="36"/>
      <c r="AG77" s="36"/>
      <c r="AH77" s="36"/>
      <c r="AI77" s="36"/>
      <c r="AJ77" s="36"/>
      <c r="AK77" s="36"/>
      <c r="AL77" s="36"/>
      <c r="AM77" s="17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</row>
    <row r="78" spans="1:122" ht="25.5" hidden="1" x14ac:dyDescent="0.2">
      <c r="A78" s="182" t="s">
        <v>68</v>
      </c>
      <c r="B78" s="183" t="s">
        <v>172</v>
      </c>
      <c r="C78" s="184">
        <f t="shared" si="110"/>
        <v>0</v>
      </c>
      <c r="D78" s="185">
        <f t="shared" si="114"/>
        <v>0</v>
      </c>
      <c r="E78" s="186">
        <v>0</v>
      </c>
      <c r="F78" s="187">
        <f t="shared" si="111"/>
        <v>0</v>
      </c>
      <c r="G78" s="188">
        <v>0</v>
      </c>
      <c r="H78" s="189">
        <f t="shared" si="112"/>
        <v>0</v>
      </c>
      <c r="I78" s="189">
        <f t="shared" si="113"/>
        <v>0</v>
      </c>
      <c r="J78" s="190">
        <v>0</v>
      </c>
      <c r="K78" s="191" t="e">
        <f>J78/J100</f>
        <v>#DIV/0!</v>
      </c>
      <c r="L78" s="192"/>
      <c r="M78" s="193">
        <f>Q60</f>
        <v>0</v>
      </c>
      <c r="N78" s="200"/>
      <c r="O78" s="201"/>
      <c r="P78" s="202"/>
      <c r="Q78" s="199"/>
      <c r="R78" s="197"/>
      <c r="S78" s="196"/>
      <c r="T78" s="197"/>
      <c r="U78" s="196"/>
      <c r="V78" s="197"/>
      <c r="W78" s="198"/>
      <c r="X78" s="199"/>
      <c r="Y78" s="196"/>
      <c r="Z78" s="197"/>
      <c r="AA78" s="196"/>
      <c r="AB78" s="197"/>
      <c r="AC78" s="198"/>
      <c r="AD78" s="36"/>
      <c r="AE78" s="36"/>
      <c r="AF78" s="36"/>
      <c r="AG78" s="36"/>
      <c r="AH78" s="36"/>
      <c r="AI78" s="36"/>
      <c r="AJ78" s="36"/>
      <c r="AK78" s="36"/>
      <c r="AL78" s="36"/>
      <c r="AM78" s="17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</row>
    <row r="79" spans="1:122" ht="25.5" hidden="1" x14ac:dyDescent="0.2">
      <c r="A79" s="182" t="s">
        <v>68</v>
      </c>
      <c r="B79" s="183" t="s">
        <v>173</v>
      </c>
      <c r="C79" s="184">
        <f t="shared" si="110"/>
        <v>0</v>
      </c>
      <c r="D79" s="185">
        <f t="shared" si="114"/>
        <v>0</v>
      </c>
      <c r="E79" s="186">
        <v>0</v>
      </c>
      <c r="F79" s="187">
        <f t="shared" si="111"/>
        <v>0</v>
      </c>
      <c r="G79" s="188">
        <v>0</v>
      </c>
      <c r="H79" s="189">
        <f t="shared" si="112"/>
        <v>0</v>
      </c>
      <c r="I79" s="189">
        <f t="shared" si="113"/>
        <v>0</v>
      </c>
      <c r="J79" s="190">
        <v>0</v>
      </c>
      <c r="K79" s="191" t="e">
        <f>J79/J101</f>
        <v>#DIV/0!</v>
      </c>
      <c r="L79" s="192"/>
      <c r="M79" s="193">
        <f>Q61</f>
        <v>0</v>
      </c>
      <c r="N79" s="200"/>
      <c r="O79" s="201"/>
      <c r="P79" s="202"/>
      <c r="Q79" s="199"/>
      <c r="R79" s="197"/>
      <c r="S79" s="196"/>
      <c r="T79" s="197"/>
      <c r="U79" s="196"/>
      <c r="V79" s="197"/>
      <c r="W79" s="198"/>
      <c r="X79" s="199"/>
      <c r="Y79" s="196"/>
      <c r="Z79" s="197"/>
      <c r="AA79" s="196"/>
      <c r="AB79" s="197"/>
      <c r="AC79" s="198"/>
      <c r="AD79" s="36"/>
      <c r="AE79" s="36"/>
      <c r="AF79" s="36"/>
      <c r="AG79" s="36"/>
      <c r="AH79" s="36"/>
      <c r="AI79" s="36"/>
      <c r="AJ79" s="36"/>
      <c r="AK79" s="36"/>
      <c r="AL79" s="36"/>
      <c r="AM79" s="17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</row>
    <row r="80" spans="1:122" ht="25.5" customHeight="1" x14ac:dyDescent="0.2">
      <c r="A80" s="182" t="s">
        <v>67</v>
      </c>
      <c r="B80" s="183" t="s">
        <v>165</v>
      </c>
      <c r="C80" s="184">
        <f t="shared" si="110"/>
        <v>0</v>
      </c>
      <c r="D80" s="185">
        <f t="shared" si="114"/>
        <v>0</v>
      </c>
      <c r="E80" s="186">
        <v>0</v>
      </c>
      <c r="F80" s="187">
        <f t="shared" si="111"/>
        <v>0</v>
      </c>
      <c r="G80" s="188">
        <v>0</v>
      </c>
      <c r="H80" s="189">
        <f t="shared" si="112"/>
        <v>0</v>
      </c>
      <c r="I80" s="189">
        <f t="shared" si="113"/>
        <v>0</v>
      </c>
      <c r="J80" s="190">
        <v>0</v>
      </c>
      <c r="K80" s="191" t="e">
        <f>J80/J100</f>
        <v>#DIV/0!</v>
      </c>
      <c r="L80" s="192">
        <f>1240000999+($L$65*1000)</f>
        <v>1240000999</v>
      </c>
      <c r="M80" s="193">
        <f>S60</f>
        <v>10851.09</v>
      </c>
      <c r="P80" s="203"/>
      <c r="Q80" s="237" t="s">
        <v>232</v>
      </c>
      <c r="R80" s="238"/>
      <c r="S80" s="238"/>
      <c r="T80" s="238"/>
      <c r="U80" s="196"/>
      <c r="V80" s="197"/>
      <c r="W80" s="198"/>
      <c r="X80" s="199"/>
      <c r="Y80" s="196"/>
      <c r="Z80" s="197"/>
      <c r="AA80" s="196"/>
      <c r="AB80" s="197"/>
      <c r="AC80" s="198"/>
      <c r="AD80" s="36"/>
      <c r="AE80" s="36"/>
      <c r="AF80" s="36"/>
      <c r="AG80" s="36"/>
      <c r="AH80" s="36"/>
      <c r="AI80" s="36"/>
      <c r="AJ80" s="36"/>
      <c r="AK80" s="36"/>
      <c r="AL80" s="36"/>
      <c r="AM80" s="17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</row>
    <row r="81" spans="1:108" ht="26.25" customHeight="1" thickBot="1" x14ac:dyDescent="0.25">
      <c r="A81" s="182" t="s">
        <v>71</v>
      </c>
      <c r="B81" s="183" t="s">
        <v>58</v>
      </c>
      <c r="C81" s="184">
        <f t="shared" si="110"/>
        <v>72</v>
      </c>
      <c r="D81" s="185">
        <f>C81/$C$100-0.0001</f>
        <v>1.0999999999999999E-2</v>
      </c>
      <c r="E81" s="186">
        <v>0.1</v>
      </c>
      <c r="F81" s="187">
        <f t="shared" si="111"/>
        <v>1.0999999999999999E-2</v>
      </c>
      <c r="G81" s="188">
        <v>0.1</v>
      </c>
      <c r="H81" s="189">
        <f t="shared" si="112"/>
        <v>1.0999999999999999E-2</v>
      </c>
      <c r="I81" s="189">
        <f t="shared" si="113"/>
        <v>1.0999999999999999E-2</v>
      </c>
      <c r="J81" s="190">
        <v>0</v>
      </c>
      <c r="K81" s="191" t="e">
        <f>J81/J100</f>
        <v>#DIV/0!</v>
      </c>
      <c r="L81" s="204">
        <f>1240000999+($L$65*1000)</f>
        <v>1240000999</v>
      </c>
      <c r="M81" s="205">
        <f>T60</f>
        <v>7905.2</v>
      </c>
      <c r="P81" s="203"/>
      <c r="Q81" s="237" t="s">
        <v>240</v>
      </c>
      <c r="R81" s="238"/>
      <c r="S81" s="238"/>
      <c r="T81" s="197"/>
      <c r="U81" s="196"/>
      <c r="V81" s="197"/>
      <c r="W81" s="198"/>
      <c r="X81" s="199"/>
      <c r="Y81" s="196"/>
      <c r="Z81" s="197"/>
      <c r="AA81" s="196"/>
      <c r="AB81" s="197"/>
      <c r="AC81" s="198"/>
      <c r="AD81" s="36"/>
      <c r="AE81" s="36"/>
      <c r="AF81" s="36"/>
      <c r="AG81" s="36"/>
      <c r="AH81" s="36"/>
      <c r="AI81" s="36"/>
      <c r="AJ81" s="36"/>
      <c r="AK81" s="36"/>
      <c r="AL81" s="36"/>
      <c r="AM81" s="17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</row>
    <row r="82" spans="1:108" ht="26.25" customHeight="1" thickBot="1" x14ac:dyDescent="0.25">
      <c r="A82" s="182" t="s">
        <v>72</v>
      </c>
      <c r="B82" s="183" t="s">
        <v>1</v>
      </c>
      <c r="C82" s="184">
        <f t="shared" si="110"/>
        <v>0</v>
      </c>
      <c r="D82" s="185">
        <f t="shared" ref="D82:D99" si="115">C82/$C$100</f>
        <v>0</v>
      </c>
      <c r="E82" s="186">
        <v>0</v>
      </c>
      <c r="F82" s="187">
        <f t="shared" si="111"/>
        <v>0</v>
      </c>
      <c r="G82" s="188">
        <v>0</v>
      </c>
      <c r="H82" s="189">
        <f t="shared" si="112"/>
        <v>0</v>
      </c>
      <c r="I82" s="189">
        <f t="shared" si="113"/>
        <v>0</v>
      </c>
      <c r="J82" s="190">
        <v>0</v>
      </c>
      <c r="K82" s="191" t="e">
        <f>J82/J100</f>
        <v>#DIV/0!</v>
      </c>
      <c r="L82" s="206">
        <f>1240000999+($L$65*1000)</f>
        <v>1240000999</v>
      </c>
      <c r="M82" s="207">
        <f>U60</f>
        <v>2375.73</v>
      </c>
      <c r="P82" s="40"/>
      <c r="Q82" s="237" t="s">
        <v>234</v>
      </c>
      <c r="R82" s="238"/>
      <c r="S82" s="238"/>
      <c r="T82" s="238"/>
      <c r="U82" s="238"/>
      <c r="V82" s="197"/>
      <c r="W82" s="198"/>
      <c r="X82" s="199"/>
      <c r="Y82" s="196"/>
      <c r="Z82" s="197"/>
      <c r="AA82" s="196"/>
      <c r="AB82" s="197"/>
      <c r="AC82" s="198"/>
      <c r="AD82" s="36"/>
      <c r="AE82" s="36"/>
      <c r="AF82" s="36"/>
      <c r="AG82" s="36"/>
      <c r="AH82" s="36"/>
      <c r="AI82" s="36"/>
      <c r="AJ82" s="36"/>
      <c r="AK82" s="36"/>
      <c r="AL82" s="36"/>
      <c r="AM82" s="17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</row>
    <row r="83" spans="1:108" ht="26.25" customHeight="1" thickBot="1" x14ac:dyDescent="0.25">
      <c r="A83" s="182" t="s">
        <v>65</v>
      </c>
      <c r="B83" s="183" t="s">
        <v>80</v>
      </c>
      <c r="C83" s="184">
        <f t="shared" si="110"/>
        <v>714</v>
      </c>
      <c r="D83" s="185">
        <f t="shared" si="115"/>
        <v>0.1099</v>
      </c>
      <c r="E83" s="186">
        <v>1</v>
      </c>
      <c r="F83" s="187">
        <f t="shared" si="111"/>
        <v>0.1099</v>
      </c>
      <c r="G83" s="188">
        <v>1</v>
      </c>
      <c r="H83" s="189">
        <f t="shared" si="112"/>
        <v>0.1099</v>
      </c>
      <c r="I83" s="189">
        <f t="shared" si="113"/>
        <v>0.1099</v>
      </c>
      <c r="J83" s="190">
        <v>0</v>
      </c>
      <c r="K83" s="191" t="e">
        <f>J83/J100</f>
        <v>#DIV/0!</v>
      </c>
      <c r="L83" s="206">
        <v>1266201000</v>
      </c>
      <c r="M83" s="207">
        <f>V60</f>
        <v>16546.57</v>
      </c>
      <c r="Q83" s="237" t="s">
        <v>246</v>
      </c>
      <c r="R83" s="238"/>
      <c r="S83" s="238"/>
      <c r="T83" s="197"/>
      <c r="U83" s="196"/>
      <c r="V83" s="197"/>
      <c r="W83" s="198"/>
      <c r="X83" s="199"/>
      <c r="Y83" s="196"/>
      <c r="Z83" s="197"/>
      <c r="AA83" s="196"/>
      <c r="AB83" s="197"/>
      <c r="AC83" s="198"/>
      <c r="AD83" s="36"/>
      <c r="AE83" s="36"/>
      <c r="AF83" s="36"/>
      <c r="AG83" s="36"/>
      <c r="AH83" s="36"/>
      <c r="AI83" s="36"/>
      <c r="AJ83" s="36"/>
      <c r="AK83" s="36"/>
      <c r="AL83" s="36"/>
      <c r="AM83" s="17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</row>
    <row r="84" spans="1:108" ht="12.75" hidden="1" x14ac:dyDescent="0.2">
      <c r="A84" s="182" t="s">
        <v>75</v>
      </c>
      <c r="B84" s="183" t="s">
        <v>8</v>
      </c>
      <c r="C84" s="184">
        <f t="shared" si="110"/>
        <v>0</v>
      </c>
      <c r="D84" s="185">
        <f t="shared" si="115"/>
        <v>0</v>
      </c>
      <c r="E84" s="186">
        <v>0</v>
      </c>
      <c r="F84" s="187">
        <f t="shared" si="111"/>
        <v>0</v>
      </c>
      <c r="G84" s="188">
        <v>0</v>
      </c>
      <c r="H84" s="189">
        <f t="shared" si="112"/>
        <v>0</v>
      </c>
      <c r="I84" s="189">
        <f t="shared" si="113"/>
        <v>0</v>
      </c>
      <c r="J84" s="190">
        <v>0</v>
      </c>
      <c r="K84" s="191" t="e">
        <f>J84/J100</f>
        <v>#DIV/0!</v>
      </c>
      <c r="L84" s="208"/>
      <c r="M84" s="209">
        <f>W60</f>
        <v>0</v>
      </c>
      <c r="Q84" s="199"/>
      <c r="R84" s="197"/>
      <c r="S84" s="196"/>
      <c r="T84" s="197"/>
      <c r="U84" s="196"/>
      <c r="V84" s="197"/>
      <c r="W84" s="198"/>
      <c r="X84" s="199"/>
      <c r="Y84" s="196"/>
      <c r="Z84" s="197"/>
      <c r="AA84" s="196"/>
      <c r="AB84" s="197"/>
      <c r="AC84" s="198"/>
      <c r="AD84" s="36"/>
      <c r="AE84" s="36"/>
      <c r="AF84" s="36"/>
      <c r="AG84" s="36"/>
      <c r="AH84" s="36"/>
      <c r="AI84" s="36"/>
      <c r="AJ84" s="36"/>
      <c r="AK84" s="36"/>
      <c r="AL84" s="36"/>
      <c r="AM84" s="17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</row>
    <row r="85" spans="1:108" ht="25.5" hidden="1" x14ac:dyDescent="0.2">
      <c r="A85" s="182" t="s">
        <v>62</v>
      </c>
      <c r="B85" s="183" t="s">
        <v>59</v>
      </c>
      <c r="C85" s="184">
        <f t="shared" si="110"/>
        <v>0</v>
      </c>
      <c r="D85" s="185">
        <f t="shared" si="115"/>
        <v>0</v>
      </c>
      <c r="E85" s="186">
        <v>0</v>
      </c>
      <c r="F85" s="187">
        <f t="shared" si="111"/>
        <v>0</v>
      </c>
      <c r="G85" s="188">
        <v>0</v>
      </c>
      <c r="H85" s="189">
        <f t="shared" si="112"/>
        <v>0</v>
      </c>
      <c r="I85" s="189">
        <f t="shared" si="113"/>
        <v>0</v>
      </c>
      <c r="J85" s="190">
        <v>0</v>
      </c>
      <c r="K85" s="191" t="e">
        <f>J85/J100</f>
        <v>#DIV/0!</v>
      </c>
      <c r="L85" s="192">
        <f>1240000999+($L$65*1000)</f>
        <v>1240000999</v>
      </c>
      <c r="M85" s="193">
        <f>X60</f>
        <v>0</v>
      </c>
      <c r="Q85" s="199"/>
      <c r="R85" s="197"/>
      <c r="S85" s="196"/>
      <c r="T85" s="197"/>
      <c r="U85" s="196"/>
      <c r="V85" s="197"/>
      <c r="W85" s="198"/>
      <c r="X85" s="199"/>
      <c r="Y85" s="196"/>
      <c r="Z85" s="197"/>
      <c r="AA85" s="196"/>
      <c r="AB85" s="197"/>
      <c r="AC85" s="198"/>
      <c r="AD85" s="36"/>
      <c r="AE85" s="36"/>
      <c r="AF85" s="36"/>
      <c r="AG85" s="36"/>
      <c r="AH85" s="36"/>
      <c r="AI85" s="36"/>
      <c r="AJ85" s="36"/>
      <c r="AK85" s="36"/>
      <c r="AL85" s="36"/>
      <c r="AM85" s="17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</row>
    <row r="86" spans="1:108" ht="13.5" hidden="1" thickBot="1" x14ac:dyDescent="0.25">
      <c r="A86" s="182" t="s">
        <v>60</v>
      </c>
      <c r="B86" s="183" t="s">
        <v>12</v>
      </c>
      <c r="C86" s="184">
        <f t="shared" si="110"/>
        <v>0</v>
      </c>
      <c r="D86" s="185">
        <f t="shared" si="115"/>
        <v>0</v>
      </c>
      <c r="E86" s="227">
        <v>0</v>
      </c>
      <c r="F86" s="187">
        <f t="shared" si="111"/>
        <v>0</v>
      </c>
      <c r="G86" s="228">
        <v>0</v>
      </c>
      <c r="H86" s="189">
        <f t="shared" si="112"/>
        <v>0</v>
      </c>
      <c r="I86" s="189">
        <f t="shared" si="113"/>
        <v>0</v>
      </c>
      <c r="J86" s="190">
        <v>0</v>
      </c>
      <c r="K86" s="191" t="e">
        <f>J86/J100</f>
        <v>#DIV/0!</v>
      </c>
      <c r="L86" s="204">
        <f>1240000999+($L$65*1000)</f>
        <v>1240000999</v>
      </c>
      <c r="M86" s="205">
        <f>Y60</f>
        <v>0</v>
      </c>
      <c r="Q86" s="199"/>
      <c r="R86" s="197"/>
      <c r="S86" s="196"/>
      <c r="T86" s="197"/>
      <c r="U86" s="196"/>
      <c r="V86" s="197"/>
      <c r="W86" s="198"/>
      <c r="X86" s="199"/>
      <c r="Y86" s="196"/>
      <c r="Z86" s="197"/>
      <c r="AA86" s="196"/>
      <c r="AB86" s="197"/>
      <c r="AC86" s="198"/>
      <c r="AD86" s="36"/>
      <c r="AE86" s="36"/>
      <c r="AF86" s="36"/>
      <c r="AG86" s="36"/>
      <c r="AH86" s="36"/>
      <c r="AI86" s="36"/>
      <c r="AJ86" s="36"/>
      <c r="AK86" s="36"/>
      <c r="AL86" s="36"/>
      <c r="AM86" s="17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</row>
    <row r="87" spans="1:108" ht="13.5" hidden="1" thickBot="1" x14ac:dyDescent="0.25">
      <c r="A87" s="182" t="s">
        <v>73</v>
      </c>
      <c r="B87" s="183" t="s">
        <v>78</v>
      </c>
      <c r="C87" s="184">
        <f t="shared" si="110"/>
        <v>0</v>
      </c>
      <c r="D87" s="185">
        <f t="shared" si="115"/>
        <v>0</v>
      </c>
      <c r="E87" s="186">
        <v>0</v>
      </c>
      <c r="F87" s="187">
        <f t="shared" si="111"/>
        <v>0</v>
      </c>
      <c r="G87" s="188">
        <v>0</v>
      </c>
      <c r="H87" s="189">
        <f t="shared" si="112"/>
        <v>0</v>
      </c>
      <c r="I87" s="189">
        <f t="shared" si="113"/>
        <v>0</v>
      </c>
      <c r="J87" s="190">
        <v>0</v>
      </c>
      <c r="K87" s="191" t="e">
        <f t="shared" ref="K87:K99" si="116">J87/$J$100</f>
        <v>#DIV/0!</v>
      </c>
      <c r="L87" s="210" t="s">
        <v>135</v>
      </c>
      <c r="M87" s="207">
        <f>Z60</f>
        <v>0</v>
      </c>
      <c r="P87" s="40"/>
      <c r="Q87" s="199"/>
      <c r="R87" s="197"/>
      <c r="S87" s="196"/>
      <c r="T87" s="197"/>
      <c r="U87" s="196"/>
      <c r="V87" s="197"/>
      <c r="W87" s="198"/>
      <c r="X87" s="199"/>
      <c r="Y87" s="196"/>
      <c r="Z87" s="197"/>
      <c r="AA87" s="196"/>
      <c r="AB87" s="197"/>
      <c r="AC87" s="198"/>
      <c r="AD87" s="36"/>
      <c r="AE87" s="36"/>
      <c r="AF87" s="36"/>
      <c r="AG87" s="36"/>
      <c r="AH87" s="36"/>
      <c r="AI87" s="36"/>
      <c r="AJ87" s="36"/>
      <c r="AK87" s="36"/>
      <c r="AL87" s="36"/>
      <c r="AM87" s="17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</row>
    <row r="88" spans="1:108" ht="12.75" hidden="1" x14ac:dyDescent="0.2">
      <c r="A88" s="182" t="s">
        <v>120</v>
      </c>
      <c r="B88" s="183" t="s">
        <v>121</v>
      </c>
      <c r="C88" s="184">
        <f t="shared" si="110"/>
        <v>0</v>
      </c>
      <c r="D88" s="185">
        <f t="shared" si="115"/>
        <v>0</v>
      </c>
      <c r="E88" s="186">
        <v>0</v>
      </c>
      <c r="F88" s="187">
        <f t="shared" si="111"/>
        <v>0</v>
      </c>
      <c r="G88" s="188">
        <v>0</v>
      </c>
      <c r="H88" s="189">
        <f t="shared" si="112"/>
        <v>0</v>
      </c>
      <c r="I88" s="189">
        <f t="shared" si="113"/>
        <v>0</v>
      </c>
      <c r="J88" s="190">
        <v>0</v>
      </c>
      <c r="K88" s="191" t="e">
        <f t="shared" si="116"/>
        <v>#DIV/0!</v>
      </c>
      <c r="L88" s="208"/>
      <c r="M88" s="209">
        <f>AA60</f>
        <v>0</v>
      </c>
      <c r="Q88" s="199"/>
      <c r="R88" s="197"/>
      <c r="S88" s="196"/>
      <c r="T88" s="197"/>
      <c r="U88" s="196"/>
      <c r="V88" s="197"/>
      <c r="W88" s="198"/>
      <c r="X88" s="199"/>
      <c r="Y88" s="196"/>
      <c r="Z88" s="197"/>
      <c r="AA88" s="196"/>
      <c r="AB88" s="197"/>
      <c r="AC88" s="198"/>
      <c r="AD88" s="36"/>
      <c r="AE88" s="36"/>
      <c r="AF88" s="36"/>
      <c r="AG88" s="36"/>
      <c r="AH88" s="36"/>
      <c r="AI88" s="36"/>
      <c r="AJ88" s="36"/>
      <c r="AK88" s="36"/>
      <c r="AL88" s="36"/>
      <c r="AM88" s="17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</row>
    <row r="89" spans="1:108" ht="12.75" hidden="1" x14ac:dyDescent="0.2">
      <c r="A89" s="182" t="s">
        <v>123</v>
      </c>
      <c r="B89" s="183" t="s">
        <v>122</v>
      </c>
      <c r="C89" s="184">
        <f t="shared" si="110"/>
        <v>0</v>
      </c>
      <c r="D89" s="185">
        <f t="shared" si="115"/>
        <v>0</v>
      </c>
      <c r="E89" s="186">
        <v>0</v>
      </c>
      <c r="F89" s="187">
        <f t="shared" si="111"/>
        <v>0</v>
      </c>
      <c r="G89" s="188">
        <v>0</v>
      </c>
      <c r="H89" s="189">
        <f t="shared" si="112"/>
        <v>0</v>
      </c>
      <c r="I89" s="189">
        <f t="shared" si="113"/>
        <v>0</v>
      </c>
      <c r="J89" s="190">
        <v>0</v>
      </c>
      <c r="K89" s="191" t="e">
        <f t="shared" si="116"/>
        <v>#DIV/0!</v>
      </c>
      <c r="L89" s="192"/>
      <c r="M89" s="193">
        <f>AB60</f>
        <v>0</v>
      </c>
      <c r="Q89" s="199"/>
      <c r="R89" s="197"/>
      <c r="S89" s="196"/>
      <c r="T89" s="197"/>
      <c r="U89" s="196"/>
      <c r="V89" s="197"/>
      <c r="W89" s="198"/>
      <c r="X89" s="199"/>
      <c r="Y89" s="196"/>
      <c r="Z89" s="197"/>
      <c r="AA89" s="196"/>
      <c r="AB89" s="197"/>
      <c r="AC89" s="198"/>
      <c r="AD89" s="36"/>
      <c r="AE89" s="36"/>
      <c r="AF89" s="36"/>
      <c r="AG89" s="36"/>
      <c r="AH89" s="36"/>
      <c r="AI89" s="36"/>
      <c r="AJ89" s="36"/>
      <c r="AK89" s="36"/>
      <c r="AL89" s="36"/>
      <c r="AM89" s="17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</row>
    <row r="90" spans="1:108" ht="12.75" hidden="1" x14ac:dyDescent="0.2">
      <c r="A90" s="182" t="s">
        <v>124</v>
      </c>
      <c r="B90" s="211" t="s">
        <v>124</v>
      </c>
      <c r="C90" s="184">
        <f t="shared" si="110"/>
        <v>0</v>
      </c>
      <c r="D90" s="185">
        <f t="shared" si="115"/>
        <v>0</v>
      </c>
      <c r="E90" s="186">
        <v>0</v>
      </c>
      <c r="F90" s="187">
        <f t="shared" si="111"/>
        <v>0</v>
      </c>
      <c r="G90" s="188">
        <v>0</v>
      </c>
      <c r="H90" s="189">
        <f t="shared" si="112"/>
        <v>0</v>
      </c>
      <c r="I90" s="189">
        <f t="shared" si="113"/>
        <v>0</v>
      </c>
      <c r="J90" s="190">
        <v>0</v>
      </c>
      <c r="K90" s="191" t="e">
        <f t="shared" si="116"/>
        <v>#DIV/0!</v>
      </c>
      <c r="L90" s="192">
        <f>1240000999+(L65*1000)</f>
        <v>1240000999</v>
      </c>
      <c r="M90" s="193">
        <f>AC60</f>
        <v>0</v>
      </c>
      <c r="P90" s="40"/>
      <c r="Q90" s="199"/>
      <c r="R90" s="197"/>
      <c r="S90" s="196"/>
      <c r="T90" s="197"/>
      <c r="U90" s="196"/>
      <c r="V90" s="197"/>
      <c r="W90" s="198"/>
      <c r="X90" s="199"/>
      <c r="Y90" s="196"/>
      <c r="Z90" s="197"/>
      <c r="AA90" s="196"/>
      <c r="AB90" s="197"/>
      <c r="AC90" s="198"/>
      <c r="AD90" s="36"/>
      <c r="AE90" s="36"/>
      <c r="AF90" s="36"/>
      <c r="AG90" s="36"/>
      <c r="AH90" s="36"/>
      <c r="AI90" s="36"/>
      <c r="AJ90" s="36"/>
      <c r="AK90" s="36"/>
      <c r="AL90" s="36"/>
      <c r="AM90" s="17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</row>
    <row r="91" spans="1:108" ht="12.75" hidden="1" x14ac:dyDescent="0.2">
      <c r="A91" s="182" t="s">
        <v>125</v>
      </c>
      <c r="B91" s="183" t="s">
        <v>125</v>
      </c>
      <c r="C91" s="184">
        <f t="shared" si="110"/>
        <v>0</v>
      </c>
      <c r="D91" s="185">
        <f t="shared" si="115"/>
        <v>0</v>
      </c>
      <c r="E91" s="186">
        <v>0</v>
      </c>
      <c r="F91" s="187">
        <f t="shared" si="111"/>
        <v>0</v>
      </c>
      <c r="G91" s="188">
        <v>0</v>
      </c>
      <c r="H91" s="189">
        <f t="shared" si="112"/>
        <v>0</v>
      </c>
      <c r="I91" s="189">
        <f t="shared" si="113"/>
        <v>0</v>
      </c>
      <c r="J91" s="190">
        <v>0</v>
      </c>
      <c r="K91" s="191" t="e">
        <f t="shared" si="116"/>
        <v>#DIV/0!</v>
      </c>
      <c r="L91" s="192">
        <v>1211370000</v>
      </c>
      <c r="M91" s="193">
        <f>AD60</f>
        <v>0</v>
      </c>
      <c r="P91" s="40"/>
      <c r="Q91" s="199"/>
      <c r="R91" s="197"/>
      <c r="S91" s="196"/>
      <c r="T91" s="197"/>
      <c r="U91" s="196"/>
      <c r="V91" s="197"/>
      <c r="W91" s="198"/>
      <c r="X91" s="199"/>
      <c r="Y91" s="196"/>
      <c r="Z91" s="197"/>
      <c r="AA91" s="196"/>
      <c r="AB91" s="197"/>
      <c r="AC91" s="198"/>
      <c r="AD91" s="36"/>
      <c r="AE91" s="36"/>
      <c r="AF91" s="36"/>
      <c r="AG91" s="36"/>
      <c r="AH91" s="36"/>
      <c r="AI91" s="36"/>
      <c r="AJ91" s="36"/>
      <c r="AK91" s="36"/>
      <c r="AL91" s="36"/>
      <c r="AM91" s="17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</row>
    <row r="92" spans="1:108" ht="12.75" hidden="1" x14ac:dyDescent="0.2">
      <c r="A92" s="182" t="s">
        <v>128</v>
      </c>
      <c r="B92" s="183" t="s">
        <v>127</v>
      </c>
      <c r="C92" s="184">
        <f t="shared" si="110"/>
        <v>0</v>
      </c>
      <c r="D92" s="185">
        <f t="shared" si="115"/>
        <v>0</v>
      </c>
      <c r="E92" s="186">
        <v>0</v>
      </c>
      <c r="F92" s="187">
        <f t="shared" si="111"/>
        <v>0</v>
      </c>
      <c r="G92" s="188">
        <v>0</v>
      </c>
      <c r="H92" s="189">
        <f t="shared" si="112"/>
        <v>0</v>
      </c>
      <c r="I92" s="189">
        <f t="shared" si="113"/>
        <v>0</v>
      </c>
      <c r="J92" s="190">
        <v>0</v>
      </c>
      <c r="K92" s="191" t="e">
        <f t="shared" si="116"/>
        <v>#DIV/0!</v>
      </c>
      <c r="L92" s="192">
        <v>1277405000</v>
      </c>
      <c r="M92" s="193">
        <f>AE60</f>
        <v>0</v>
      </c>
      <c r="P92" s="40"/>
      <c r="Q92" s="199"/>
      <c r="R92" s="197"/>
      <c r="S92" s="196"/>
      <c r="T92" s="197"/>
      <c r="U92" s="196"/>
      <c r="V92" s="197"/>
      <c r="W92" s="198"/>
      <c r="X92" s="199"/>
      <c r="Y92" s="196"/>
      <c r="Z92" s="197"/>
      <c r="AA92" s="196"/>
      <c r="AB92" s="197"/>
      <c r="AC92" s="198"/>
      <c r="AD92" s="36"/>
      <c r="AE92" s="36"/>
      <c r="AF92" s="36"/>
      <c r="AG92" s="36"/>
      <c r="AH92" s="36"/>
      <c r="AI92" s="36"/>
      <c r="AJ92" s="36"/>
      <c r="AK92" s="36"/>
      <c r="AL92" s="36"/>
      <c r="AM92" s="17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</row>
    <row r="93" spans="1:108" ht="25.5" x14ac:dyDescent="0.2">
      <c r="A93" s="212" t="s">
        <v>167</v>
      </c>
      <c r="B93" s="183" t="s">
        <v>168</v>
      </c>
      <c r="C93" s="184">
        <f t="shared" si="110"/>
        <v>0</v>
      </c>
      <c r="D93" s="185">
        <f t="shared" si="115"/>
        <v>0</v>
      </c>
      <c r="E93" s="186">
        <v>0</v>
      </c>
      <c r="F93" s="187">
        <f t="shared" si="111"/>
        <v>0</v>
      </c>
      <c r="G93" s="188">
        <v>0</v>
      </c>
      <c r="H93" s="189">
        <f t="shared" si="112"/>
        <v>0</v>
      </c>
      <c r="I93" s="189">
        <f t="shared" si="113"/>
        <v>0</v>
      </c>
      <c r="J93" s="190">
        <v>0</v>
      </c>
      <c r="K93" s="191" t="e">
        <f t="shared" si="116"/>
        <v>#DIV/0!</v>
      </c>
      <c r="L93" s="192"/>
      <c r="M93" s="193"/>
      <c r="P93" s="40"/>
      <c r="Q93" s="226" t="s">
        <v>253</v>
      </c>
      <c r="T93" s="232"/>
      <c r="U93" s="196"/>
      <c r="V93" s="197"/>
      <c r="W93" s="198"/>
      <c r="X93" s="199"/>
      <c r="Y93" s="196"/>
      <c r="Z93" s="197"/>
      <c r="AA93" s="196"/>
      <c r="AB93" s="197"/>
      <c r="AC93" s="198"/>
      <c r="AD93" s="36"/>
      <c r="AE93" s="36"/>
      <c r="AF93" s="36"/>
      <c r="AG93" s="36"/>
      <c r="AH93" s="36"/>
      <c r="AI93" s="36"/>
      <c r="AJ93" s="36"/>
      <c r="AK93" s="36"/>
      <c r="AL93" s="36"/>
      <c r="AM93" s="17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</row>
    <row r="94" spans="1:108" ht="12.75" hidden="1" x14ac:dyDescent="0.2">
      <c r="A94" s="212" t="s">
        <v>170</v>
      </c>
      <c r="B94" s="183" t="s">
        <v>169</v>
      </c>
      <c r="C94" s="184">
        <f t="shared" si="110"/>
        <v>0</v>
      </c>
      <c r="D94" s="185">
        <f t="shared" si="115"/>
        <v>0</v>
      </c>
      <c r="E94" s="186">
        <v>0</v>
      </c>
      <c r="F94" s="187">
        <f t="shared" si="111"/>
        <v>0</v>
      </c>
      <c r="G94" s="188">
        <v>0</v>
      </c>
      <c r="H94" s="189">
        <f t="shared" si="112"/>
        <v>0</v>
      </c>
      <c r="I94" s="189">
        <f t="shared" si="113"/>
        <v>0</v>
      </c>
      <c r="J94" s="190">
        <v>0</v>
      </c>
      <c r="K94" s="191" t="e">
        <f t="shared" si="116"/>
        <v>#DIV/0!</v>
      </c>
      <c r="L94" s="192"/>
      <c r="M94" s="193"/>
      <c r="P94" s="40"/>
      <c r="Q94" s="231"/>
      <c r="R94" s="232"/>
      <c r="S94" s="196"/>
      <c r="T94" s="232"/>
      <c r="U94" s="196"/>
      <c r="V94" s="197"/>
      <c r="W94" s="198"/>
      <c r="X94" s="199"/>
      <c r="Y94" s="196"/>
      <c r="Z94" s="197"/>
      <c r="AA94" s="196"/>
      <c r="AB94" s="197"/>
      <c r="AC94" s="198"/>
      <c r="AD94" s="36"/>
      <c r="AE94" s="36"/>
      <c r="AF94" s="36"/>
      <c r="AG94" s="36"/>
      <c r="AH94" s="36"/>
      <c r="AI94" s="36"/>
      <c r="AJ94" s="36"/>
      <c r="AK94" s="36"/>
      <c r="AL94" s="36"/>
      <c r="AM94" s="17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</row>
    <row r="95" spans="1:108" ht="12.75" hidden="1" x14ac:dyDescent="0.2">
      <c r="A95" s="212" t="s">
        <v>174</v>
      </c>
      <c r="B95" s="183" t="s">
        <v>166</v>
      </c>
      <c r="C95" s="184">
        <f>C93*F95</f>
        <v>0</v>
      </c>
      <c r="D95" s="185">
        <f t="shared" si="115"/>
        <v>0</v>
      </c>
      <c r="E95" s="186">
        <v>0</v>
      </c>
      <c r="F95" s="187">
        <f t="shared" si="111"/>
        <v>0</v>
      </c>
      <c r="G95" s="188">
        <v>0</v>
      </c>
      <c r="H95" s="189">
        <f>F95/$G$100</f>
        <v>0</v>
      </c>
      <c r="I95" s="189">
        <f t="shared" si="113"/>
        <v>0</v>
      </c>
      <c r="J95" s="190">
        <v>0</v>
      </c>
      <c r="K95" s="191" t="e">
        <f t="shared" si="116"/>
        <v>#DIV/0!</v>
      </c>
      <c r="L95" s="192"/>
      <c r="M95" s="193"/>
      <c r="P95" s="40"/>
      <c r="Q95" s="231"/>
      <c r="R95" s="232"/>
      <c r="S95" s="196"/>
      <c r="T95" s="232"/>
      <c r="U95" s="196"/>
      <c r="V95" s="197"/>
      <c r="W95" s="198"/>
      <c r="X95" s="199"/>
      <c r="Y95" s="196"/>
      <c r="Z95" s="197"/>
      <c r="AA95" s="196"/>
      <c r="AB95" s="197"/>
      <c r="AC95" s="198"/>
      <c r="AD95" s="36"/>
      <c r="AE95" s="36"/>
      <c r="AF95" s="36"/>
      <c r="AG95" s="36"/>
      <c r="AH95" s="36"/>
      <c r="AI95" s="36"/>
      <c r="AJ95" s="36"/>
      <c r="AK95" s="36"/>
      <c r="AL95" s="36"/>
      <c r="AM95" s="17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</row>
    <row r="96" spans="1:108" ht="12.75" x14ac:dyDescent="0.2">
      <c r="A96" s="212" t="s">
        <v>256</v>
      </c>
      <c r="B96" s="183" t="s">
        <v>255</v>
      </c>
      <c r="C96" s="184">
        <f>$C$65*F96</f>
        <v>428</v>
      </c>
      <c r="D96" s="185">
        <f t="shared" si="115"/>
        <v>6.59E-2</v>
      </c>
      <c r="E96" s="186">
        <v>0.6</v>
      </c>
      <c r="F96" s="187">
        <f t="shared" si="111"/>
        <v>6.59E-2</v>
      </c>
      <c r="G96" s="188">
        <v>0.6</v>
      </c>
      <c r="H96" s="189">
        <f>F96/$G$100</f>
        <v>7.1999999999999998E-3</v>
      </c>
      <c r="I96" s="189">
        <f t="shared" si="113"/>
        <v>6.59E-2</v>
      </c>
      <c r="J96" s="190">
        <v>0</v>
      </c>
      <c r="K96" s="191" t="e">
        <f t="shared" si="116"/>
        <v>#DIV/0!</v>
      </c>
      <c r="L96" s="192"/>
      <c r="M96" s="193"/>
      <c r="P96" s="40"/>
      <c r="Q96" s="237" t="s">
        <v>254</v>
      </c>
      <c r="R96" s="238"/>
      <c r="S96" s="238"/>
      <c r="T96" s="238"/>
      <c r="U96" s="196"/>
      <c r="V96" s="197"/>
      <c r="W96" s="198"/>
      <c r="X96" s="199"/>
      <c r="Y96" s="196"/>
      <c r="Z96" s="197"/>
      <c r="AA96" s="196"/>
      <c r="AB96" s="197"/>
      <c r="AC96" s="198"/>
      <c r="AD96" s="36"/>
      <c r="AE96" s="36"/>
      <c r="AF96" s="36"/>
      <c r="AG96" s="36"/>
      <c r="AH96" s="36"/>
      <c r="AI96" s="36"/>
      <c r="AJ96" s="36"/>
      <c r="AK96" s="36"/>
      <c r="AL96" s="36"/>
      <c r="AM96" s="17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</row>
    <row r="97" spans="1:108" ht="12.75" hidden="1" x14ac:dyDescent="0.2">
      <c r="A97" s="212"/>
      <c r="B97" s="183"/>
      <c r="C97" s="184">
        <f>C95*F97</f>
        <v>0</v>
      </c>
      <c r="D97" s="185">
        <f t="shared" si="115"/>
        <v>0</v>
      </c>
      <c r="E97" s="186">
        <v>0</v>
      </c>
      <c r="F97" s="187">
        <f t="shared" si="111"/>
        <v>0</v>
      </c>
      <c r="G97" s="188">
        <v>0</v>
      </c>
      <c r="H97" s="189">
        <f>F97/$G$100</f>
        <v>0</v>
      </c>
      <c r="I97" s="189">
        <f t="shared" si="113"/>
        <v>0</v>
      </c>
      <c r="J97" s="190">
        <v>0</v>
      </c>
      <c r="K97" s="191" t="e">
        <f t="shared" si="116"/>
        <v>#DIV/0!</v>
      </c>
      <c r="L97" s="192"/>
      <c r="M97" s="193"/>
      <c r="P97" s="40"/>
      <c r="Q97" s="231"/>
      <c r="R97" s="232"/>
      <c r="S97" s="196"/>
      <c r="T97" s="232"/>
      <c r="U97" s="196"/>
      <c r="V97" s="197"/>
      <c r="W97" s="198"/>
      <c r="X97" s="199"/>
      <c r="Y97" s="196"/>
      <c r="Z97" s="197"/>
      <c r="AA97" s="196"/>
      <c r="AB97" s="197"/>
      <c r="AC97" s="198"/>
      <c r="AD97" s="36"/>
      <c r="AE97" s="36"/>
      <c r="AF97" s="36"/>
      <c r="AG97" s="36"/>
      <c r="AH97" s="36"/>
      <c r="AI97" s="36"/>
      <c r="AJ97" s="36"/>
      <c r="AK97" s="36"/>
      <c r="AL97" s="36"/>
      <c r="AM97" s="17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</row>
    <row r="98" spans="1:108" ht="12.75" hidden="1" x14ac:dyDescent="0.2">
      <c r="A98" s="212"/>
      <c r="B98" s="183"/>
      <c r="C98" s="184">
        <f>C96*F98</f>
        <v>0</v>
      </c>
      <c r="D98" s="185">
        <f t="shared" si="115"/>
        <v>0</v>
      </c>
      <c r="E98" s="186">
        <v>0</v>
      </c>
      <c r="F98" s="187">
        <f t="shared" si="111"/>
        <v>0</v>
      </c>
      <c r="G98" s="188">
        <v>0</v>
      </c>
      <c r="H98" s="189">
        <f>F98/$G$100</f>
        <v>0</v>
      </c>
      <c r="I98" s="189">
        <f t="shared" si="113"/>
        <v>0</v>
      </c>
      <c r="J98" s="190">
        <v>0</v>
      </c>
      <c r="K98" s="191" t="e">
        <f t="shared" si="116"/>
        <v>#DIV/0!</v>
      </c>
      <c r="L98" s="192"/>
      <c r="M98" s="193"/>
      <c r="P98" s="40"/>
      <c r="Q98" s="231"/>
      <c r="R98" s="232"/>
      <c r="S98" s="196"/>
      <c r="T98" s="232"/>
      <c r="U98" s="196"/>
      <c r="V98" s="197"/>
      <c r="W98" s="198"/>
      <c r="X98" s="199"/>
      <c r="Y98" s="196"/>
      <c r="Z98" s="197"/>
      <c r="AA98" s="196"/>
      <c r="AB98" s="197"/>
      <c r="AC98" s="198"/>
      <c r="AD98" s="36"/>
      <c r="AE98" s="36"/>
      <c r="AF98" s="36"/>
      <c r="AG98" s="36"/>
      <c r="AH98" s="36"/>
      <c r="AI98" s="36"/>
      <c r="AJ98" s="36"/>
      <c r="AK98" s="36"/>
      <c r="AL98" s="36"/>
      <c r="AM98" s="17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</row>
    <row r="99" spans="1:108" ht="12.75" hidden="1" x14ac:dyDescent="0.2">
      <c r="A99" s="212"/>
      <c r="B99" s="183"/>
      <c r="C99" s="184">
        <f>C97*F99</f>
        <v>0</v>
      </c>
      <c r="D99" s="185">
        <f t="shared" si="115"/>
        <v>0</v>
      </c>
      <c r="E99" s="186">
        <v>0</v>
      </c>
      <c r="F99" s="187">
        <f t="shared" si="111"/>
        <v>0</v>
      </c>
      <c r="G99" s="188">
        <v>0</v>
      </c>
      <c r="H99" s="189">
        <f>F99/$G$100</f>
        <v>0</v>
      </c>
      <c r="I99" s="189">
        <f t="shared" si="113"/>
        <v>0</v>
      </c>
      <c r="J99" s="190">
        <v>0</v>
      </c>
      <c r="K99" s="191" t="e">
        <f t="shared" si="116"/>
        <v>#DIV/0!</v>
      </c>
      <c r="L99" s="192"/>
      <c r="M99" s="193"/>
      <c r="P99" s="40"/>
      <c r="Q99" s="231"/>
      <c r="R99" s="232"/>
      <c r="S99" s="196"/>
      <c r="T99" s="232"/>
      <c r="U99" s="196"/>
      <c r="V99" s="197"/>
      <c r="W99" s="198"/>
      <c r="X99" s="199"/>
      <c r="Y99" s="196"/>
      <c r="Z99" s="197"/>
      <c r="AA99" s="196"/>
      <c r="AB99" s="197"/>
      <c r="AC99" s="198"/>
      <c r="AD99" s="36"/>
      <c r="AE99" s="36"/>
      <c r="AF99" s="36"/>
      <c r="AG99" s="36"/>
      <c r="AH99" s="36"/>
      <c r="AI99" s="36"/>
      <c r="AJ99" s="36"/>
      <c r="AK99" s="36"/>
      <c r="AL99" s="36"/>
      <c r="AM99" s="17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</row>
    <row r="100" spans="1:108" ht="16.5" customHeight="1" x14ac:dyDescent="0.2">
      <c r="C100" s="214">
        <f t="shared" ref="C100:K100" si="117">SUM(C67:C99)</f>
        <v>6499</v>
      </c>
      <c r="D100" s="215">
        <f t="shared" si="117"/>
        <v>1</v>
      </c>
      <c r="E100" s="216">
        <f t="shared" si="117"/>
        <v>9.1</v>
      </c>
      <c r="F100" s="215">
        <f t="shared" si="117"/>
        <v>1</v>
      </c>
      <c r="G100" s="216">
        <f t="shared" si="117"/>
        <v>9.1</v>
      </c>
      <c r="H100" s="215">
        <f t="shared" si="117"/>
        <v>0.94130000000000003</v>
      </c>
      <c r="I100" s="217">
        <f t="shared" si="117"/>
        <v>1</v>
      </c>
      <c r="J100" s="214">
        <f t="shared" si="117"/>
        <v>0</v>
      </c>
      <c r="K100" s="218" t="e">
        <f t="shared" si="117"/>
        <v>#DIV/0!</v>
      </c>
      <c r="L100" s="217"/>
      <c r="M100" s="219">
        <f>SUM(M67:M99)</f>
        <v>176185.24</v>
      </c>
      <c r="P100" s="40"/>
      <c r="Q100" s="231"/>
      <c r="R100" s="232"/>
      <c r="S100" s="196"/>
      <c r="T100" s="232"/>
      <c r="U100" s="222"/>
      <c r="V100" s="221"/>
      <c r="W100" s="223"/>
      <c r="X100" s="220"/>
      <c r="Y100" s="222"/>
      <c r="Z100" s="221"/>
      <c r="AA100" s="222"/>
      <c r="AB100" s="221"/>
      <c r="AC100" s="223"/>
      <c r="AD100" s="36"/>
      <c r="AE100" s="36"/>
      <c r="AF100" s="36"/>
      <c r="AG100" s="36"/>
      <c r="AH100" s="36"/>
      <c r="AI100" s="36"/>
      <c r="AJ100" s="36"/>
      <c r="AK100" s="36"/>
      <c r="AL100" s="36"/>
      <c r="AM100" s="17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</row>
    <row r="101" spans="1:108" ht="16.5" customHeight="1" x14ac:dyDescent="0.2">
      <c r="A101" s="36"/>
      <c r="B101" s="37"/>
      <c r="C101" s="36"/>
      <c r="D101" s="38"/>
      <c r="E101" s="39"/>
      <c r="F101" s="36"/>
      <c r="G101" s="36"/>
      <c r="H101" s="36"/>
      <c r="I101" s="38"/>
      <c r="J101" s="36"/>
      <c r="K101" s="36"/>
      <c r="L101" s="36"/>
      <c r="M101" s="36"/>
      <c r="N101" s="36"/>
      <c r="O101" s="36"/>
      <c r="P101" s="36"/>
      <c r="Q101" s="42"/>
      <c r="R101" s="42"/>
      <c r="S101" s="42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</row>
    <row r="102" spans="1:108" ht="16.5" customHeight="1" x14ac:dyDescent="0.2">
      <c r="A102" s="36"/>
      <c r="B102" s="37"/>
      <c r="C102" s="36"/>
      <c r="D102" s="38"/>
      <c r="E102" s="39"/>
      <c r="F102" s="36"/>
      <c r="G102" s="36"/>
      <c r="H102" s="36"/>
      <c r="I102" s="38"/>
      <c r="J102" s="36"/>
      <c r="K102" s="36"/>
      <c r="L102" s="36"/>
      <c r="M102" s="36"/>
      <c r="N102" s="36"/>
      <c r="O102" s="36"/>
      <c r="P102" s="36"/>
      <c r="Q102" s="42"/>
      <c r="R102" s="42"/>
      <c r="S102" s="42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</row>
    <row r="103" spans="1:108" ht="16.5" customHeight="1" x14ac:dyDescent="0.2">
      <c r="A103" s="36"/>
      <c r="B103" s="37"/>
      <c r="C103" s="36"/>
      <c r="D103" s="38"/>
      <c r="E103" s="39"/>
      <c r="F103" s="36"/>
      <c r="G103" s="36"/>
      <c r="H103" s="36"/>
      <c r="I103" s="38"/>
      <c r="J103" s="36"/>
      <c r="K103" s="36"/>
      <c r="L103" s="36"/>
      <c r="M103" s="36"/>
      <c r="N103" s="36"/>
      <c r="O103" s="36"/>
      <c r="P103" s="36"/>
      <c r="Q103" s="42"/>
      <c r="R103" s="42"/>
      <c r="S103" s="42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</row>
    <row r="104" spans="1:108" ht="16.5" customHeight="1" x14ac:dyDescent="0.2">
      <c r="A104" s="36"/>
      <c r="B104" s="37"/>
      <c r="C104" s="36"/>
      <c r="D104" s="38"/>
      <c r="E104" s="39"/>
      <c r="F104" s="36"/>
      <c r="G104" s="36"/>
      <c r="H104" s="36"/>
      <c r="I104" s="38"/>
      <c r="J104" s="36"/>
      <c r="K104" s="36"/>
      <c r="L104" s="36"/>
      <c r="M104" s="36"/>
      <c r="N104" s="36"/>
      <c r="O104" s="36"/>
      <c r="P104" s="36"/>
      <c r="Q104" s="42"/>
      <c r="R104" s="42"/>
      <c r="S104" s="42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</row>
    <row r="105" spans="1:108" ht="16.5" customHeight="1" x14ac:dyDescent="0.2">
      <c r="A105" s="36"/>
      <c r="B105" s="37"/>
      <c r="C105" s="36"/>
      <c r="D105" s="38"/>
      <c r="E105" s="39"/>
      <c r="F105" s="36"/>
      <c r="G105" s="36"/>
      <c r="H105" s="36"/>
      <c r="I105" s="38"/>
      <c r="J105" s="36"/>
      <c r="K105" s="36"/>
      <c r="L105" s="36"/>
      <c r="M105" s="36"/>
      <c r="N105" s="36"/>
      <c r="O105" s="36"/>
      <c r="P105" s="36"/>
      <c r="Q105" s="42"/>
      <c r="R105" s="42"/>
      <c r="S105" s="42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</row>
    <row r="106" spans="1:108" ht="16.5" customHeight="1" x14ac:dyDescent="0.2">
      <c r="A106" s="36"/>
      <c r="B106" s="37"/>
      <c r="C106" s="36"/>
      <c r="D106" s="38"/>
      <c r="E106" s="39"/>
      <c r="F106" s="36"/>
      <c r="G106" s="36"/>
      <c r="H106" s="36"/>
      <c r="I106" s="38"/>
      <c r="J106" s="36"/>
      <c r="K106" s="36"/>
      <c r="L106" s="36"/>
      <c r="M106" s="36"/>
      <c r="N106" s="36"/>
      <c r="O106" s="36"/>
      <c r="P106" s="36"/>
      <c r="Q106" s="42"/>
      <c r="R106" s="42"/>
      <c r="S106" s="42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</row>
    <row r="107" spans="1:108" ht="16.5" customHeight="1" x14ac:dyDescent="0.2">
      <c r="A107" s="36"/>
      <c r="B107" s="37"/>
      <c r="C107" s="36"/>
      <c r="D107" s="38"/>
      <c r="E107" s="39"/>
      <c r="F107" s="36"/>
      <c r="G107" s="36"/>
      <c r="H107" s="36"/>
      <c r="I107" s="38"/>
      <c r="J107" s="36"/>
      <c r="K107" s="36"/>
      <c r="L107" s="36"/>
      <c r="M107" s="36"/>
      <c r="N107" s="36"/>
      <c r="O107" s="36"/>
      <c r="P107" s="36"/>
      <c r="Q107" s="42"/>
      <c r="R107" s="42"/>
      <c r="S107" s="42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</row>
    <row r="108" spans="1:108" ht="16.5" customHeight="1" x14ac:dyDescent="0.2">
      <c r="A108" s="36"/>
      <c r="B108" s="37"/>
      <c r="C108" s="36"/>
      <c r="D108" s="38"/>
      <c r="E108" s="39"/>
      <c r="F108" s="36"/>
      <c r="G108" s="36"/>
      <c r="H108" s="36"/>
      <c r="I108" s="38"/>
      <c r="J108" s="36"/>
      <c r="K108" s="36"/>
      <c r="L108" s="36"/>
      <c r="M108" s="36"/>
      <c r="N108" s="36"/>
      <c r="O108" s="36"/>
      <c r="P108" s="36"/>
      <c r="Q108" s="42"/>
      <c r="R108" s="42"/>
      <c r="S108" s="42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</row>
    <row r="109" spans="1:108" ht="16.5" customHeight="1" x14ac:dyDescent="0.2">
      <c r="A109" s="36"/>
      <c r="B109" s="37"/>
      <c r="C109" s="36"/>
      <c r="D109" s="38"/>
      <c r="E109" s="39"/>
      <c r="F109" s="36"/>
      <c r="G109" s="36"/>
      <c r="H109" s="36"/>
      <c r="I109" s="38"/>
      <c r="J109" s="36"/>
      <c r="K109" s="36"/>
      <c r="L109" s="36"/>
      <c r="M109" s="36"/>
      <c r="N109" s="36"/>
      <c r="O109" s="36"/>
      <c r="P109" s="36"/>
      <c r="Q109" s="42"/>
      <c r="R109" s="42"/>
      <c r="S109" s="42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</row>
    <row r="110" spans="1:108" ht="16.5" customHeight="1" x14ac:dyDescent="0.2">
      <c r="A110" s="36"/>
      <c r="B110" s="37"/>
      <c r="C110" s="36"/>
      <c r="D110" s="38"/>
      <c r="E110" s="39"/>
      <c r="F110" s="36"/>
      <c r="G110" s="36"/>
      <c r="H110" s="36"/>
      <c r="I110" s="38"/>
      <c r="J110" s="36"/>
      <c r="K110" s="36"/>
      <c r="L110" s="36"/>
      <c r="M110" s="36"/>
      <c r="N110" s="36"/>
      <c r="O110" s="36"/>
      <c r="P110" s="36"/>
      <c r="Q110" s="42"/>
      <c r="R110" s="42"/>
      <c r="S110" s="42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</row>
    <row r="111" spans="1:108" ht="16.5" customHeight="1" x14ac:dyDescent="0.2">
      <c r="A111" s="36"/>
      <c r="B111" s="37"/>
      <c r="C111" s="36"/>
      <c r="D111" s="38"/>
      <c r="E111" s="39"/>
      <c r="F111" s="36"/>
      <c r="G111" s="36"/>
      <c r="H111" s="36"/>
      <c r="I111" s="38"/>
      <c r="J111" s="36"/>
      <c r="K111" s="36"/>
      <c r="L111" s="36"/>
      <c r="M111" s="36"/>
      <c r="N111" s="36"/>
      <c r="O111" s="36"/>
      <c r="P111" s="36"/>
      <c r="Q111" s="42"/>
      <c r="R111" s="42"/>
      <c r="S111" s="42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</row>
    <row r="112" spans="1:108" ht="16.5" customHeight="1" x14ac:dyDescent="0.2">
      <c r="A112" s="36"/>
      <c r="B112" s="37"/>
      <c r="C112" s="36"/>
      <c r="D112" s="38"/>
      <c r="E112" s="39"/>
      <c r="F112" s="36"/>
      <c r="G112" s="36"/>
      <c r="H112" s="36"/>
      <c r="I112" s="38"/>
      <c r="J112" s="36"/>
      <c r="K112" s="36"/>
      <c r="L112" s="36"/>
      <c r="M112" s="36"/>
      <c r="N112" s="36"/>
      <c r="O112" s="36"/>
      <c r="P112" s="36"/>
      <c r="Q112" s="42"/>
      <c r="R112" s="42"/>
      <c r="S112" s="42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</row>
    <row r="113" spans="1:107" ht="16.5" customHeight="1" x14ac:dyDescent="0.2">
      <c r="A113" s="36"/>
      <c r="B113" s="37"/>
      <c r="C113" s="36"/>
      <c r="D113" s="38"/>
      <c r="E113" s="39"/>
      <c r="F113" s="36"/>
      <c r="G113" s="36"/>
      <c r="H113" s="36"/>
      <c r="I113" s="38"/>
      <c r="J113" s="36"/>
      <c r="K113" s="36"/>
      <c r="L113" s="36"/>
      <c r="M113" s="36"/>
      <c r="N113" s="36"/>
      <c r="O113" s="36"/>
      <c r="P113" s="36"/>
      <c r="Q113" s="42"/>
      <c r="R113" s="42"/>
      <c r="S113" s="42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</row>
    <row r="114" spans="1:107" ht="16.5" customHeight="1" x14ac:dyDescent="0.2">
      <c r="A114" s="36"/>
      <c r="B114" s="37"/>
      <c r="C114" s="36"/>
      <c r="D114" s="38"/>
      <c r="E114" s="39"/>
      <c r="F114" s="36"/>
      <c r="G114" s="36"/>
      <c r="H114" s="36"/>
      <c r="I114" s="38"/>
      <c r="J114" s="36"/>
      <c r="K114" s="36"/>
      <c r="L114" s="36"/>
      <c r="M114" s="36"/>
      <c r="N114" s="36"/>
      <c r="O114" s="36"/>
      <c r="P114" s="36"/>
      <c r="Q114" s="42"/>
      <c r="R114" s="42"/>
      <c r="S114" s="42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</row>
    <row r="115" spans="1:107" ht="16.5" customHeight="1" x14ac:dyDescent="0.2">
      <c r="A115" s="36"/>
      <c r="B115" s="37"/>
      <c r="C115" s="36"/>
      <c r="D115" s="38"/>
      <c r="E115" s="39"/>
      <c r="F115" s="36"/>
      <c r="G115" s="36"/>
      <c r="H115" s="36"/>
      <c r="I115" s="38"/>
      <c r="J115" s="36"/>
      <c r="K115" s="36"/>
      <c r="L115" s="36"/>
      <c r="M115" s="36"/>
      <c r="N115" s="36"/>
      <c r="O115" s="36"/>
      <c r="P115" s="36"/>
      <c r="Q115" s="42"/>
      <c r="R115" s="42"/>
      <c r="S115" s="42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</row>
    <row r="116" spans="1:107" ht="16.5" customHeight="1" x14ac:dyDescent="0.2">
      <c r="A116" s="36"/>
      <c r="B116" s="37"/>
      <c r="C116" s="36"/>
      <c r="D116" s="38"/>
      <c r="E116" s="39"/>
      <c r="F116" s="36"/>
      <c r="G116" s="36"/>
      <c r="H116" s="36"/>
      <c r="I116" s="38"/>
      <c r="J116" s="36"/>
      <c r="K116" s="36"/>
      <c r="L116" s="36"/>
      <c r="M116" s="36"/>
      <c r="N116" s="36"/>
      <c r="O116" s="36"/>
      <c r="P116" s="36"/>
      <c r="Q116" s="42"/>
      <c r="R116" s="42"/>
      <c r="S116" s="42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</row>
    <row r="117" spans="1:107" ht="16.5" customHeight="1" x14ac:dyDescent="0.2">
      <c r="A117" s="36"/>
      <c r="B117" s="37"/>
      <c r="C117" s="36"/>
      <c r="D117" s="38"/>
      <c r="E117" s="39"/>
      <c r="F117" s="36"/>
      <c r="G117" s="36"/>
      <c r="H117" s="36"/>
      <c r="I117" s="38"/>
      <c r="J117" s="36"/>
      <c r="K117" s="36"/>
      <c r="L117" s="36"/>
      <c r="M117" s="36"/>
      <c r="N117" s="36"/>
      <c r="O117" s="36"/>
      <c r="P117" s="36"/>
      <c r="Q117" s="42"/>
      <c r="R117" s="42"/>
      <c r="S117" s="42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</row>
    <row r="118" spans="1:107" ht="16.5" customHeight="1" x14ac:dyDescent="0.2">
      <c r="A118" s="36"/>
      <c r="B118" s="37"/>
      <c r="C118" s="36"/>
      <c r="D118" s="38"/>
      <c r="E118" s="39"/>
      <c r="F118" s="36"/>
      <c r="G118" s="36"/>
      <c r="H118" s="36"/>
      <c r="I118" s="38"/>
      <c r="J118" s="36"/>
      <c r="K118" s="36"/>
      <c r="L118" s="36"/>
      <c r="M118" s="36"/>
      <c r="N118" s="36"/>
      <c r="O118" s="36"/>
      <c r="P118" s="36"/>
      <c r="Q118" s="42"/>
      <c r="R118" s="42"/>
      <c r="S118" s="42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</row>
    <row r="119" spans="1:107" ht="16.5" customHeight="1" x14ac:dyDescent="0.2">
      <c r="A119" s="36"/>
      <c r="B119" s="37"/>
      <c r="C119" s="36"/>
      <c r="D119" s="38"/>
      <c r="E119" s="39"/>
      <c r="F119" s="36"/>
      <c r="G119" s="36"/>
      <c r="H119" s="36"/>
      <c r="I119" s="38"/>
      <c r="J119" s="36"/>
      <c r="K119" s="36"/>
      <c r="L119" s="36"/>
      <c r="M119" s="36"/>
      <c r="N119" s="36"/>
      <c r="O119" s="36"/>
      <c r="P119" s="36"/>
      <c r="Q119" s="42"/>
      <c r="R119" s="42"/>
      <c r="S119" s="42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</row>
    <row r="120" spans="1:107" ht="16.5" customHeight="1" x14ac:dyDescent="0.2">
      <c r="A120" s="36"/>
      <c r="B120" s="37"/>
      <c r="C120" s="36"/>
      <c r="D120" s="38"/>
      <c r="E120" s="39"/>
      <c r="F120" s="36"/>
      <c r="G120" s="36"/>
      <c r="H120" s="36"/>
      <c r="I120" s="38"/>
      <c r="J120" s="36"/>
      <c r="K120" s="36"/>
      <c r="L120" s="36"/>
      <c r="M120" s="36"/>
      <c r="N120" s="36"/>
      <c r="O120" s="36"/>
      <c r="P120" s="36"/>
      <c r="Q120" s="42"/>
      <c r="R120" s="42"/>
      <c r="S120" s="42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</row>
    <row r="121" spans="1:107" ht="16.5" customHeight="1" x14ac:dyDescent="0.2">
      <c r="A121" s="36"/>
      <c r="B121" s="37"/>
      <c r="C121" s="36"/>
      <c r="D121" s="38"/>
      <c r="E121" s="39"/>
      <c r="F121" s="36"/>
      <c r="G121" s="36"/>
      <c r="H121" s="36"/>
      <c r="I121" s="38"/>
      <c r="J121" s="36"/>
      <c r="K121" s="36"/>
      <c r="L121" s="36"/>
      <c r="M121" s="36"/>
      <c r="N121" s="36"/>
      <c r="O121" s="36"/>
      <c r="P121" s="36"/>
      <c r="Q121" s="42"/>
      <c r="R121" s="42"/>
      <c r="S121" s="42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</row>
    <row r="122" spans="1:107" ht="16.5" customHeight="1" x14ac:dyDescent="0.2">
      <c r="A122" s="36"/>
      <c r="B122" s="37"/>
      <c r="C122" s="36"/>
      <c r="D122" s="38"/>
      <c r="E122" s="39"/>
      <c r="F122" s="36"/>
      <c r="G122" s="36"/>
      <c r="H122" s="36"/>
      <c r="I122" s="38"/>
      <c r="J122" s="36"/>
      <c r="K122" s="36"/>
      <c r="L122" s="36"/>
      <c r="M122" s="36"/>
      <c r="N122" s="36"/>
      <c r="O122" s="36"/>
      <c r="P122" s="36"/>
      <c r="Q122" s="42"/>
      <c r="R122" s="42"/>
      <c r="S122" s="42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</row>
    <row r="123" spans="1:107" ht="16.5" customHeight="1" x14ac:dyDescent="0.2">
      <c r="A123" s="36"/>
      <c r="B123" s="37"/>
      <c r="C123" s="36"/>
      <c r="D123" s="38"/>
      <c r="E123" s="39"/>
      <c r="F123" s="36"/>
      <c r="G123" s="36"/>
      <c r="H123" s="36"/>
      <c r="I123" s="38"/>
      <c r="J123" s="36"/>
      <c r="K123" s="36"/>
      <c r="L123" s="36"/>
      <c r="M123" s="36"/>
      <c r="N123" s="36"/>
      <c r="O123" s="36"/>
      <c r="P123" s="36"/>
      <c r="Q123" s="42"/>
      <c r="R123" s="42"/>
      <c r="S123" s="42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</row>
    <row r="124" spans="1:107" ht="16.5" customHeight="1" x14ac:dyDescent="0.2">
      <c r="A124" s="36"/>
      <c r="B124" s="37"/>
      <c r="C124" s="36"/>
      <c r="D124" s="38"/>
      <c r="E124" s="39"/>
      <c r="F124" s="36"/>
      <c r="G124" s="36"/>
      <c r="H124" s="36"/>
      <c r="I124" s="38"/>
      <c r="J124" s="36"/>
      <c r="K124" s="36"/>
      <c r="L124" s="36"/>
      <c r="M124" s="36"/>
      <c r="N124" s="36"/>
      <c r="O124" s="36"/>
      <c r="P124" s="36"/>
      <c r="Q124" s="42"/>
      <c r="R124" s="42"/>
      <c r="S124" s="42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</row>
    <row r="125" spans="1:107" ht="16.5" customHeight="1" x14ac:dyDescent="0.2">
      <c r="A125" s="36"/>
      <c r="B125" s="37"/>
      <c r="C125" s="36"/>
      <c r="D125" s="38"/>
      <c r="E125" s="39"/>
      <c r="F125" s="36"/>
      <c r="G125" s="36"/>
      <c r="H125" s="36"/>
      <c r="I125" s="38"/>
      <c r="J125" s="36"/>
      <c r="K125" s="36"/>
      <c r="L125" s="36"/>
      <c r="M125" s="36"/>
      <c r="N125" s="36"/>
      <c r="O125" s="36"/>
      <c r="P125" s="36"/>
      <c r="Q125" s="42"/>
      <c r="R125" s="42"/>
      <c r="S125" s="42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</row>
    <row r="126" spans="1:107" ht="16.5" customHeight="1" x14ac:dyDescent="0.2">
      <c r="A126" s="36"/>
      <c r="B126" s="37"/>
      <c r="C126" s="36"/>
      <c r="D126" s="38"/>
      <c r="E126" s="39"/>
      <c r="F126" s="36"/>
      <c r="G126" s="36"/>
      <c r="H126" s="36"/>
      <c r="I126" s="38"/>
      <c r="J126" s="36"/>
      <c r="K126" s="36"/>
      <c r="L126" s="36"/>
      <c r="M126" s="36"/>
      <c r="N126" s="36"/>
      <c r="O126" s="36"/>
      <c r="P126" s="36"/>
      <c r="Q126" s="42"/>
      <c r="R126" s="42"/>
      <c r="S126" s="42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</row>
    <row r="127" spans="1:107" ht="16.5" customHeight="1" x14ac:dyDescent="0.2">
      <c r="A127" s="36"/>
      <c r="B127" s="37"/>
      <c r="C127" s="36"/>
      <c r="D127" s="38"/>
      <c r="E127" s="39"/>
      <c r="F127" s="36"/>
      <c r="G127" s="36"/>
      <c r="H127" s="36"/>
      <c r="I127" s="38"/>
      <c r="J127" s="36"/>
      <c r="K127" s="36"/>
      <c r="L127" s="36"/>
      <c r="M127" s="36"/>
      <c r="N127" s="36"/>
      <c r="O127" s="36"/>
      <c r="P127" s="36"/>
      <c r="Q127" s="42"/>
      <c r="R127" s="42"/>
      <c r="S127" s="42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</row>
    <row r="128" spans="1:107" ht="16.5" customHeight="1" x14ac:dyDescent="0.2">
      <c r="A128" s="36"/>
      <c r="B128" s="37"/>
      <c r="C128" s="36"/>
      <c r="D128" s="38"/>
      <c r="E128" s="39"/>
      <c r="F128" s="36"/>
      <c r="G128" s="36"/>
      <c r="H128" s="36"/>
      <c r="I128" s="38"/>
      <c r="J128" s="36"/>
      <c r="K128" s="36"/>
      <c r="L128" s="36"/>
      <c r="M128" s="36"/>
      <c r="N128" s="36"/>
      <c r="O128" s="36"/>
      <c r="P128" s="36"/>
      <c r="Q128" s="42"/>
      <c r="R128" s="42"/>
      <c r="S128" s="42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</row>
    <row r="129" spans="1:107" ht="16.5" customHeight="1" x14ac:dyDescent="0.2">
      <c r="A129" s="36"/>
      <c r="B129" s="37"/>
      <c r="C129" s="36"/>
      <c r="D129" s="38"/>
      <c r="E129" s="39"/>
      <c r="F129" s="36"/>
      <c r="G129" s="36"/>
      <c r="H129" s="36"/>
      <c r="I129" s="38"/>
      <c r="J129" s="36"/>
      <c r="K129" s="36"/>
      <c r="L129" s="36"/>
      <c r="M129" s="36"/>
      <c r="N129" s="36"/>
      <c r="O129" s="36"/>
      <c r="P129" s="36"/>
      <c r="Q129" s="42"/>
      <c r="R129" s="42"/>
      <c r="S129" s="42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</row>
    <row r="130" spans="1:107" ht="16.5" customHeight="1" x14ac:dyDescent="0.2">
      <c r="A130" s="36"/>
      <c r="B130" s="37"/>
      <c r="C130" s="36"/>
      <c r="D130" s="38"/>
      <c r="E130" s="39"/>
      <c r="F130" s="36"/>
      <c r="G130" s="36"/>
      <c r="H130" s="36"/>
      <c r="I130" s="38"/>
      <c r="J130" s="36"/>
      <c r="K130" s="36"/>
      <c r="L130" s="36"/>
      <c r="M130" s="36"/>
      <c r="N130" s="36"/>
      <c r="O130" s="36"/>
      <c r="P130" s="36"/>
      <c r="Q130" s="42"/>
      <c r="R130" s="42"/>
      <c r="S130" s="42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</row>
    <row r="131" spans="1:107" ht="16.5" customHeight="1" x14ac:dyDescent="0.2">
      <c r="A131" s="36"/>
      <c r="B131" s="37"/>
      <c r="C131" s="36"/>
      <c r="D131" s="38"/>
      <c r="E131" s="39"/>
      <c r="F131" s="36"/>
      <c r="G131" s="36"/>
      <c r="H131" s="36"/>
      <c r="I131" s="38"/>
      <c r="J131" s="36"/>
      <c r="K131" s="36"/>
      <c r="L131" s="36"/>
      <c r="M131" s="36"/>
      <c r="N131" s="36"/>
      <c r="O131" s="36"/>
      <c r="P131" s="36"/>
      <c r="Q131" s="42"/>
      <c r="R131" s="42"/>
      <c r="S131" s="42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</row>
    <row r="132" spans="1:107" ht="16.5" customHeight="1" x14ac:dyDescent="0.2">
      <c r="A132" s="36"/>
      <c r="B132" s="37"/>
      <c r="C132" s="36"/>
      <c r="D132" s="38"/>
      <c r="E132" s="39"/>
      <c r="F132" s="36"/>
      <c r="G132" s="36"/>
      <c r="H132" s="36"/>
      <c r="I132" s="38"/>
      <c r="J132" s="36"/>
      <c r="K132" s="36"/>
      <c r="L132" s="36"/>
      <c r="M132" s="36"/>
      <c r="N132" s="36"/>
      <c r="O132" s="36"/>
      <c r="P132" s="36"/>
      <c r="Q132" s="42"/>
      <c r="R132" s="42"/>
      <c r="S132" s="42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</row>
    <row r="133" spans="1:107" ht="16.5" customHeight="1" x14ac:dyDescent="0.2">
      <c r="A133" s="36"/>
      <c r="B133" s="37"/>
      <c r="C133" s="36"/>
      <c r="D133" s="38"/>
      <c r="E133" s="39"/>
      <c r="F133" s="36"/>
      <c r="G133" s="36"/>
      <c r="H133" s="36"/>
      <c r="I133" s="38"/>
      <c r="J133" s="36"/>
      <c r="K133" s="36"/>
      <c r="L133" s="36"/>
      <c r="M133" s="36"/>
      <c r="N133" s="36"/>
      <c r="O133" s="36"/>
      <c r="P133" s="36"/>
      <c r="Q133" s="42"/>
      <c r="R133" s="42"/>
      <c r="S133" s="42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</row>
    <row r="134" spans="1:107" ht="16.5" customHeight="1" x14ac:dyDescent="0.2">
      <c r="A134" s="36"/>
      <c r="B134" s="37"/>
      <c r="C134" s="36"/>
      <c r="D134" s="38"/>
      <c r="E134" s="39"/>
      <c r="F134" s="36"/>
      <c r="G134" s="36"/>
      <c r="H134" s="36"/>
      <c r="I134" s="38"/>
      <c r="J134" s="36"/>
      <c r="K134" s="36"/>
      <c r="L134" s="36"/>
      <c r="M134" s="36"/>
      <c r="N134" s="36"/>
      <c r="O134" s="36"/>
      <c r="P134" s="36"/>
      <c r="Q134" s="42"/>
      <c r="R134" s="42"/>
      <c r="S134" s="42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</row>
    <row r="135" spans="1:107" ht="16.5" customHeight="1" x14ac:dyDescent="0.2">
      <c r="A135" s="36"/>
      <c r="B135" s="37"/>
      <c r="C135" s="36"/>
      <c r="D135" s="38"/>
      <c r="E135" s="39"/>
      <c r="F135" s="36"/>
      <c r="G135" s="36"/>
      <c r="H135" s="36"/>
      <c r="I135" s="38"/>
      <c r="J135" s="36"/>
      <c r="K135" s="36"/>
      <c r="L135" s="36"/>
      <c r="M135" s="36"/>
      <c r="N135" s="36"/>
      <c r="O135" s="36"/>
      <c r="P135" s="36"/>
      <c r="Q135" s="42"/>
      <c r="R135" s="42"/>
      <c r="S135" s="42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</row>
    <row r="136" spans="1:107" ht="16.5" customHeight="1" x14ac:dyDescent="0.2">
      <c r="A136" s="36"/>
      <c r="B136" s="37"/>
      <c r="C136" s="36"/>
      <c r="D136" s="38"/>
      <c r="E136" s="39"/>
      <c r="F136" s="36"/>
      <c r="G136" s="36"/>
      <c r="H136" s="36"/>
      <c r="I136" s="38"/>
      <c r="J136" s="36"/>
      <c r="K136" s="36"/>
      <c r="L136" s="36"/>
      <c r="M136" s="36"/>
      <c r="N136" s="36"/>
      <c r="O136" s="36"/>
      <c r="P136" s="36"/>
      <c r="Q136" s="42"/>
      <c r="R136" s="42"/>
      <c r="S136" s="42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</row>
    <row r="137" spans="1:107" ht="16.5" customHeight="1" x14ac:dyDescent="0.2">
      <c r="A137" s="36"/>
      <c r="B137" s="37"/>
      <c r="C137" s="36"/>
      <c r="D137" s="38"/>
      <c r="E137" s="39"/>
      <c r="F137" s="36"/>
      <c r="G137" s="36"/>
      <c r="H137" s="36"/>
      <c r="I137" s="38"/>
      <c r="J137" s="36"/>
      <c r="K137" s="36"/>
      <c r="L137" s="36"/>
      <c r="M137" s="36"/>
      <c r="N137" s="36"/>
      <c r="O137" s="36"/>
      <c r="P137" s="36"/>
      <c r="Q137" s="42"/>
      <c r="R137" s="42"/>
      <c r="S137" s="42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</row>
    <row r="138" spans="1:107" ht="16.5" customHeight="1" x14ac:dyDescent="0.2">
      <c r="A138" s="36"/>
      <c r="B138" s="37"/>
      <c r="C138" s="36"/>
      <c r="D138" s="38"/>
      <c r="E138" s="39"/>
      <c r="F138" s="36"/>
      <c r="G138" s="36"/>
      <c r="H138" s="36"/>
      <c r="I138" s="38"/>
      <c r="J138" s="36"/>
      <c r="K138" s="36"/>
      <c r="L138" s="36"/>
      <c r="M138" s="36"/>
      <c r="N138" s="36"/>
      <c r="O138" s="36"/>
      <c r="P138" s="36"/>
      <c r="Q138" s="42"/>
      <c r="R138" s="42"/>
      <c r="S138" s="42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</row>
    <row r="139" spans="1:107" ht="16.5" customHeight="1" x14ac:dyDescent="0.2">
      <c r="A139" s="36"/>
      <c r="B139" s="37"/>
      <c r="C139" s="36"/>
      <c r="D139" s="38"/>
      <c r="E139" s="39"/>
      <c r="F139" s="36"/>
      <c r="G139" s="36"/>
      <c r="H139" s="36"/>
      <c r="I139" s="38"/>
      <c r="J139" s="36"/>
      <c r="K139" s="36"/>
      <c r="L139" s="36"/>
      <c r="M139" s="36"/>
      <c r="N139" s="36"/>
      <c r="O139" s="36"/>
      <c r="P139" s="36"/>
      <c r="Q139" s="42"/>
      <c r="R139" s="42"/>
      <c r="S139" s="42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</row>
    <row r="140" spans="1:107" ht="16.5" customHeight="1" x14ac:dyDescent="0.2">
      <c r="A140" s="36"/>
      <c r="B140" s="37"/>
      <c r="C140" s="36"/>
      <c r="D140" s="38"/>
      <c r="E140" s="39"/>
      <c r="F140" s="36"/>
      <c r="G140" s="36"/>
      <c r="H140" s="36"/>
      <c r="I140" s="38"/>
      <c r="J140" s="36"/>
      <c r="K140" s="36"/>
      <c r="L140" s="36"/>
      <c r="M140" s="36"/>
      <c r="N140" s="36"/>
      <c r="O140" s="36"/>
      <c r="P140" s="36"/>
      <c r="Q140" s="42"/>
      <c r="R140" s="42"/>
      <c r="S140" s="42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</row>
    <row r="141" spans="1:107" ht="16.5" customHeight="1" x14ac:dyDescent="0.2">
      <c r="A141" s="36"/>
      <c r="B141" s="37"/>
      <c r="C141" s="36"/>
      <c r="D141" s="38"/>
      <c r="E141" s="39"/>
      <c r="F141" s="36"/>
      <c r="G141" s="36"/>
      <c r="H141" s="36"/>
      <c r="I141" s="38"/>
      <c r="J141" s="36"/>
      <c r="K141" s="36"/>
      <c r="L141" s="36"/>
      <c r="M141" s="36"/>
      <c r="N141" s="36"/>
      <c r="O141" s="36"/>
      <c r="P141" s="36"/>
      <c r="Q141" s="42"/>
      <c r="R141" s="42"/>
      <c r="S141" s="42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</row>
    <row r="142" spans="1:107" ht="16.5" customHeight="1" x14ac:dyDescent="0.2">
      <c r="A142" s="36"/>
      <c r="B142" s="37"/>
      <c r="C142" s="36"/>
      <c r="D142" s="38"/>
      <c r="E142" s="39"/>
      <c r="F142" s="36"/>
      <c r="G142" s="36"/>
      <c r="H142" s="36"/>
      <c r="I142" s="38"/>
      <c r="J142" s="36"/>
      <c r="K142" s="36"/>
      <c r="L142" s="36"/>
      <c r="M142" s="36"/>
      <c r="N142" s="36"/>
      <c r="O142" s="36"/>
      <c r="P142" s="36"/>
      <c r="Q142" s="42"/>
      <c r="R142" s="42"/>
      <c r="S142" s="42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</row>
    <row r="143" spans="1:107" ht="16.5" customHeight="1" x14ac:dyDescent="0.2">
      <c r="A143" s="36"/>
      <c r="B143" s="37"/>
      <c r="C143" s="36"/>
      <c r="D143" s="38"/>
      <c r="E143" s="39"/>
      <c r="F143" s="36"/>
      <c r="G143" s="36"/>
      <c r="H143" s="36"/>
      <c r="I143" s="38"/>
      <c r="J143" s="36"/>
      <c r="K143" s="36"/>
      <c r="L143" s="36"/>
      <c r="M143" s="36"/>
      <c r="N143" s="36"/>
      <c r="O143" s="36"/>
      <c r="P143" s="36"/>
      <c r="Q143" s="42"/>
      <c r="R143" s="42"/>
      <c r="S143" s="42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</row>
    <row r="144" spans="1:107" ht="16.5" customHeight="1" x14ac:dyDescent="0.2">
      <c r="A144" s="36"/>
      <c r="B144" s="37"/>
      <c r="C144" s="36"/>
      <c r="D144" s="38"/>
      <c r="E144" s="39"/>
      <c r="F144" s="36"/>
      <c r="G144" s="36"/>
      <c r="H144" s="36"/>
      <c r="I144" s="38"/>
      <c r="J144" s="36"/>
      <c r="K144" s="36"/>
      <c r="L144" s="36"/>
      <c r="M144" s="36"/>
      <c r="N144" s="36"/>
      <c r="O144" s="36"/>
      <c r="P144" s="36"/>
      <c r="Q144" s="42"/>
      <c r="R144" s="42"/>
      <c r="S144" s="42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</row>
    <row r="145" spans="1:114" ht="16.5" customHeight="1" x14ac:dyDescent="0.2">
      <c r="A145" s="36"/>
      <c r="B145" s="37"/>
      <c r="C145" s="36"/>
      <c r="D145" s="38"/>
      <c r="E145" s="39"/>
      <c r="F145" s="36"/>
      <c r="G145" s="36"/>
      <c r="H145" s="36"/>
      <c r="I145" s="38"/>
      <c r="J145" s="36"/>
      <c r="K145" s="36"/>
      <c r="L145" s="36"/>
      <c r="M145" s="36"/>
      <c r="N145" s="36"/>
      <c r="O145" s="36"/>
      <c r="P145" s="36"/>
      <c r="Q145" s="42"/>
      <c r="R145" s="42"/>
      <c r="S145" s="42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</row>
    <row r="146" spans="1:114" ht="16.5" customHeight="1" x14ac:dyDescent="0.2">
      <c r="A146" s="36"/>
      <c r="B146" s="37"/>
      <c r="C146" s="36"/>
      <c r="D146" s="38"/>
      <c r="E146" s="39"/>
      <c r="F146" s="36"/>
      <c r="G146" s="36"/>
      <c r="H146" s="36"/>
      <c r="I146" s="38"/>
      <c r="J146" s="36"/>
      <c r="K146" s="36"/>
      <c r="L146" s="36"/>
      <c r="M146" s="36"/>
      <c r="N146" s="36"/>
      <c r="O146" s="36"/>
      <c r="P146" s="36"/>
      <c r="Q146" s="42"/>
      <c r="R146" s="42"/>
      <c r="S146" s="42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</row>
    <row r="147" spans="1:114" ht="16.5" customHeight="1" x14ac:dyDescent="0.2">
      <c r="A147" s="36"/>
      <c r="B147" s="37"/>
      <c r="C147" s="36"/>
      <c r="D147" s="38"/>
      <c r="E147" s="39"/>
      <c r="F147" s="36"/>
      <c r="G147" s="36"/>
      <c r="H147" s="36"/>
      <c r="I147" s="38"/>
      <c r="J147" s="36"/>
      <c r="K147" s="36"/>
      <c r="L147" s="36"/>
      <c r="M147" s="36"/>
      <c r="N147" s="36"/>
      <c r="O147" s="36"/>
      <c r="P147" s="36"/>
      <c r="Q147" s="42"/>
      <c r="R147" s="42"/>
      <c r="S147" s="42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</row>
    <row r="148" spans="1:114" ht="16.5" customHeight="1" x14ac:dyDescent="0.2">
      <c r="A148" s="36"/>
      <c r="B148" s="37"/>
      <c r="C148" s="36"/>
      <c r="D148" s="38"/>
      <c r="E148" s="39"/>
      <c r="F148" s="36"/>
      <c r="G148" s="36"/>
      <c r="H148" s="36"/>
      <c r="I148" s="38"/>
      <c r="J148" s="36"/>
      <c r="K148" s="36"/>
      <c r="L148" s="36"/>
      <c r="M148" s="36"/>
      <c r="N148" s="36"/>
      <c r="O148" s="36"/>
      <c r="P148" s="36"/>
      <c r="Q148" s="42"/>
      <c r="R148" s="42"/>
      <c r="S148" s="42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</row>
    <row r="149" spans="1:114" ht="16.5" customHeight="1" x14ac:dyDescent="0.2">
      <c r="A149" s="36"/>
      <c r="B149" s="37"/>
      <c r="C149" s="36"/>
      <c r="D149" s="38"/>
      <c r="E149" s="39"/>
      <c r="F149" s="36"/>
      <c r="G149" s="36"/>
      <c r="H149" s="36"/>
      <c r="I149" s="38"/>
      <c r="J149" s="36"/>
      <c r="K149" s="36"/>
      <c r="L149" s="36"/>
      <c r="M149" s="36"/>
      <c r="N149" s="36"/>
      <c r="O149" s="36"/>
      <c r="Q149" s="42"/>
      <c r="R149" s="42"/>
      <c r="S149" s="36"/>
      <c r="T149" s="36"/>
      <c r="U149" s="36"/>
      <c r="V149" s="36"/>
      <c r="W149" s="36"/>
      <c r="X149" s="36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</row>
    <row r="150" spans="1:114" ht="16.5" customHeight="1" x14ac:dyDescent="0.2">
      <c r="A150" s="36"/>
      <c r="B150" s="37"/>
      <c r="C150" s="36"/>
      <c r="D150" s="38"/>
      <c r="E150" s="39"/>
      <c r="F150" s="36"/>
      <c r="G150" s="36"/>
      <c r="H150" s="36"/>
      <c r="I150" s="38"/>
      <c r="J150" s="36"/>
      <c r="K150" s="36"/>
      <c r="L150" s="36"/>
      <c r="M150" s="36"/>
      <c r="N150" s="36"/>
      <c r="O150" s="36"/>
      <c r="Q150" s="42"/>
      <c r="R150" s="42"/>
      <c r="S150" s="36"/>
      <c r="T150" s="36"/>
      <c r="U150" s="36"/>
      <c r="V150" s="36"/>
      <c r="W150" s="36"/>
      <c r="X150" s="36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</row>
    <row r="151" spans="1:114" ht="16.5" customHeight="1" x14ac:dyDescent="0.2">
      <c r="A151" s="36"/>
      <c r="B151" s="37"/>
      <c r="C151" s="36"/>
      <c r="D151" s="38"/>
      <c r="E151" s="39"/>
      <c r="F151" s="36"/>
      <c r="G151" s="36"/>
      <c r="H151" s="36"/>
      <c r="I151" s="38"/>
      <c r="J151" s="36"/>
      <c r="K151" s="36"/>
      <c r="L151" s="36"/>
      <c r="M151" s="36"/>
      <c r="N151" s="36"/>
      <c r="O151" s="36"/>
      <c r="Q151" s="42"/>
      <c r="R151" s="42"/>
      <c r="S151" s="36"/>
      <c r="T151" s="36"/>
      <c r="U151" s="36"/>
      <c r="V151" s="36"/>
      <c r="W151" s="36"/>
      <c r="X151" s="36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</row>
    <row r="152" spans="1:114" ht="16.5" customHeight="1" x14ac:dyDescent="0.2">
      <c r="A152" s="36"/>
      <c r="B152" s="37"/>
      <c r="C152" s="36"/>
      <c r="D152" s="38"/>
      <c r="E152" s="39"/>
      <c r="F152" s="36"/>
      <c r="G152" s="36"/>
      <c r="H152" s="36"/>
      <c r="I152" s="38"/>
      <c r="J152" s="36"/>
      <c r="K152" s="36"/>
      <c r="L152" s="36"/>
      <c r="M152" s="36"/>
      <c r="N152" s="36"/>
      <c r="O152" s="36"/>
      <c r="Q152" s="42"/>
      <c r="R152" s="42"/>
      <c r="S152" s="36"/>
      <c r="T152" s="36"/>
      <c r="U152" s="36"/>
      <c r="V152" s="36"/>
      <c r="W152" s="36"/>
      <c r="X152" s="36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</row>
    <row r="153" spans="1:114" ht="16.5" customHeight="1" x14ac:dyDescent="0.2">
      <c r="A153" s="36"/>
      <c r="B153" s="37"/>
      <c r="C153" s="36"/>
      <c r="D153" s="38"/>
      <c r="E153" s="39"/>
      <c r="F153" s="36"/>
      <c r="G153" s="36"/>
      <c r="H153" s="36"/>
      <c r="I153" s="38"/>
      <c r="J153" s="36"/>
      <c r="K153" s="36"/>
      <c r="L153" s="36"/>
      <c r="M153" s="36"/>
      <c r="N153" s="36"/>
      <c r="O153" s="36"/>
      <c r="Q153" s="42"/>
      <c r="R153" s="42"/>
      <c r="S153" s="36"/>
      <c r="T153" s="36"/>
      <c r="U153" s="36"/>
      <c r="V153" s="36"/>
      <c r="W153" s="36"/>
      <c r="X153" s="36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</row>
    <row r="154" spans="1:114" ht="16.5" customHeight="1" x14ac:dyDescent="0.2">
      <c r="A154" s="36"/>
      <c r="B154" s="37"/>
      <c r="C154" s="36"/>
      <c r="D154" s="38"/>
      <c r="E154" s="39"/>
      <c r="F154" s="36"/>
      <c r="G154" s="36"/>
      <c r="H154" s="36"/>
      <c r="I154" s="38"/>
      <c r="J154" s="36"/>
      <c r="K154" s="36"/>
      <c r="L154" s="36"/>
      <c r="M154" s="36"/>
      <c r="N154" s="36"/>
      <c r="O154" s="36"/>
      <c r="Q154" s="42"/>
      <c r="R154" s="42"/>
      <c r="S154" s="36"/>
      <c r="T154" s="36"/>
      <c r="U154" s="36"/>
      <c r="V154" s="36"/>
      <c r="W154" s="36"/>
      <c r="X154" s="36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</row>
    <row r="155" spans="1:114" ht="16.5" customHeight="1" x14ac:dyDescent="0.2">
      <c r="A155" s="36"/>
      <c r="B155" s="37"/>
      <c r="C155" s="36"/>
      <c r="D155" s="38"/>
      <c r="E155" s="39"/>
      <c r="F155" s="36"/>
      <c r="G155" s="36"/>
      <c r="H155" s="36"/>
      <c r="I155" s="38"/>
      <c r="J155" s="36"/>
      <c r="K155" s="36"/>
      <c r="L155" s="36"/>
      <c r="M155" s="36"/>
      <c r="N155" s="36"/>
      <c r="O155" s="36"/>
      <c r="Q155" s="42"/>
      <c r="R155" s="42"/>
      <c r="S155" s="36"/>
      <c r="T155" s="36"/>
      <c r="U155" s="36"/>
      <c r="V155" s="36"/>
      <c r="W155" s="36"/>
      <c r="X155" s="36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</row>
    <row r="156" spans="1:114" ht="16.5" customHeight="1" x14ac:dyDescent="0.2">
      <c r="A156" s="36"/>
      <c r="B156" s="37"/>
      <c r="C156" s="36"/>
      <c r="D156" s="38"/>
      <c r="E156" s="39"/>
      <c r="F156" s="36"/>
      <c r="G156" s="36"/>
      <c r="H156" s="36"/>
      <c r="I156" s="38"/>
      <c r="J156" s="36"/>
      <c r="K156" s="36"/>
      <c r="L156" s="36"/>
      <c r="M156" s="36"/>
      <c r="N156" s="36"/>
      <c r="O156" s="36"/>
      <c r="Q156" s="42"/>
      <c r="R156" s="42"/>
      <c r="S156" s="36"/>
      <c r="T156" s="36"/>
      <c r="U156" s="36"/>
      <c r="V156" s="36"/>
      <c r="W156" s="36"/>
      <c r="X156" s="36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</row>
    <row r="157" spans="1:114" ht="16.5" customHeight="1" x14ac:dyDescent="0.2">
      <c r="A157" s="36"/>
      <c r="B157" s="37"/>
      <c r="C157" s="36"/>
      <c r="D157" s="38"/>
      <c r="E157" s="39"/>
      <c r="F157" s="36"/>
      <c r="G157" s="36"/>
      <c r="H157" s="36"/>
      <c r="I157" s="38"/>
      <c r="J157" s="36"/>
      <c r="K157" s="36"/>
      <c r="L157" s="36"/>
      <c r="M157" s="36"/>
      <c r="N157" s="36"/>
      <c r="O157" s="36"/>
      <c r="Q157" s="42"/>
      <c r="R157" s="42"/>
      <c r="S157" s="36"/>
      <c r="T157" s="36"/>
      <c r="U157" s="36"/>
      <c r="V157" s="36"/>
      <c r="W157" s="36"/>
      <c r="X157" s="36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</row>
    <row r="158" spans="1:114" ht="16.5" customHeight="1" x14ac:dyDescent="0.2">
      <c r="A158" s="36"/>
      <c r="B158" s="37"/>
      <c r="C158" s="36"/>
      <c r="D158" s="38"/>
      <c r="E158" s="39"/>
      <c r="F158" s="36"/>
      <c r="G158" s="36"/>
      <c r="H158" s="36"/>
      <c r="I158" s="38"/>
      <c r="J158" s="36"/>
      <c r="K158" s="36"/>
      <c r="L158" s="36"/>
      <c r="M158" s="36"/>
      <c r="N158" s="36"/>
      <c r="O158" s="36"/>
      <c r="Q158" s="42"/>
      <c r="R158" s="42"/>
      <c r="S158" s="36"/>
      <c r="T158" s="36"/>
      <c r="U158" s="36"/>
      <c r="V158" s="36"/>
      <c r="W158" s="36"/>
      <c r="X158" s="36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</row>
    <row r="159" spans="1:114" ht="16.5" customHeight="1" x14ac:dyDescent="0.2">
      <c r="A159" s="36"/>
      <c r="B159" s="37"/>
      <c r="C159" s="36"/>
      <c r="D159" s="38"/>
      <c r="E159" s="39"/>
      <c r="F159" s="36"/>
      <c r="G159" s="36"/>
      <c r="H159" s="36"/>
      <c r="I159" s="38"/>
      <c r="J159" s="36"/>
      <c r="K159" s="36"/>
      <c r="L159" s="36"/>
      <c r="M159" s="36"/>
      <c r="N159" s="36"/>
      <c r="O159" s="36"/>
      <c r="Q159" s="42"/>
      <c r="R159" s="42"/>
      <c r="S159" s="36"/>
      <c r="T159" s="36"/>
      <c r="U159" s="36"/>
      <c r="V159" s="36"/>
      <c r="W159" s="36"/>
      <c r="X159" s="36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</row>
    <row r="160" spans="1:114" ht="16.5" customHeight="1" x14ac:dyDescent="0.2">
      <c r="A160" s="36"/>
      <c r="B160" s="37"/>
      <c r="C160" s="36"/>
      <c r="D160" s="38"/>
      <c r="E160" s="39"/>
      <c r="F160" s="36"/>
      <c r="G160" s="36"/>
      <c r="H160" s="36"/>
      <c r="I160" s="38"/>
      <c r="J160" s="36"/>
      <c r="K160" s="36"/>
      <c r="L160" s="36"/>
      <c r="M160" s="36"/>
      <c r="N160" s="36"/>
      <c r="O160" s="36"/>
      <c r="Q160" s="42"/>
      <c r="R160" s="42"/>
      <c r="S160" s="36"/>
      <c r="T160" s="36"/>
      <c r="U160" s="36"/>
      <c r="V160" s="36"/>
      <c r="W160" s="36"/>
      <c r="X160" s="36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</row>
    <row r="161" spans="1:114" ht="16.5" customHeight="1" x14ac:dyDescent="0.2">
      <c r="A161" s="36"/>
      <c r="B161" s="37"/>
      <c r="C161" s="36"/>
      <c r="D161" s="38"/>
      <c r="E161" s="39"/>
      <c r="F161" s="36"/>
      <c r="G161" s="36"/>
      <c r="H161" s="36"/>
      <c r="I161" s="38"/>
      <c r="J161" s="36"/>
      <c r="K161" s="36"/>
      <c r="L161" s="36"/>
      <c r="M161" s="36"/>
      <c r="N161" s="36"/>
      <c r="O161" s="36"/>
      <c r="Q161" s="42"/>
      <c r="R161" s="42"/>
      <c r="S161" s="36"/>
      <c r="T161" s="36"/>
      <c r="U161" s="36"/>
      <c r="V161" s="36"/>
      <c r="W161" s="36"/>
      <c r="X161" s="36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</row>
    <row r="162" spans="1:114" ht="16.5" customHeight="1" x14ac:dyDescent="0.2">
      <c r="A162" s="36"/>
      <c r="B162" s="37"/>
      <c r="C162" s="36"/>
      <c r="D162" s="38"/>
      <c r="E162" s="39"/>
      <c r="F162" s="36"/>
      <c r="G162" s="36"/>
      <c r="H162" s="36"/>
      <c r="I162" s="38"/>
      <c r="J162" s="36"/>
      <c r="K162" s="36"/>
      <c r="L162" s="36"/>
      <c r="M162" s="36"/>
      <c r="N162" s="36"/>
      <c r="O162" s="36"/>
      <c r="Q162" s="42"/>
      <c r="R162" s="42"/>
      <c r="S162" s="36"/>
      <c r="T162" s="36"/>
      <c r="U162" s="36"/>
      <c r="V162" s="36"/>
      <c r="W162" s="36"/>
      <c r="X162" s="36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</row>
    <row r="163" spans="1:114" ht="16.5" customHeight="1" x14ac:dyDescent="0.2">
      <c r="A163" s="36"/>
      <c r="B163" s="37"/>
      <c r="C163" s="36"/>
      <c r="D163" s="38"/>
      <c r="E163" s="39"/>
      <c r="F163" s="36"/>
      <c r="G163" s="36"/>
      <c r="H163" s="36"/>
      <c r="I163" s="38"/>
      <c r="J163" s="36"/>
      <c r="K163" s="36"/>
      <c r="L163" s="36"/>
      <c r="M163" s="36"/>
      <c r="N163" s="36"/>
      <c r="O163" s="36"/>
      <c r="Q163" s="42"/>
      <c r="R163" s="42"/>
      <c r="S163" s="36"/>
      <c r="T163" s="36"/>
      <c r="U163" s="36"/>
      <c r="V163" s="36"/>
      <c r="W163" s="36"/>
      <c r="X163" s="36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</row>
    <row r="164" spans="1:114" ht="16.5" customHeight="1" x14ac:dyDescent="0.2">
      <c r="A164" s="36"/>
      <c r="B164" s="37"/>
      <c r="C164" s="36"/>
      <c r="D164" s="38"/>
      <c r="E164" s="39"/>
      <c r="F164" s="36"/>
      <c r="G164" s="36"/>
      <c r="H164" s="36"/>
      <c r="I164" s="38"/>
      <c r="J164" s="36"/>
      <c r="K164" s="36"/>
      <c r="L164" s="36"/>
      <c r="M164" s="36"/>
      <c r="N164" s="36"/>
      <c r="O164" s="36"/>
      <c r="Q164" s="42"/>
      <c r="R164" s="42"/>
      <c r="S164" s="36"/>
      <c r="T164" s="36"/>
      <c r="U164" s="36"/>
      <c r="V164" s="36"/>
      <c r="W164" s="36"/>
      <c r="X164" s="36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</row>
    <row r="165" spans="1:114" ht="16.5" customHeight="1" x14ac:dyDescent="0.2">
      <c r="A165" s="36"/>
      <c r="B165" s="37"/>
      <c r="C165" s="36"/>
      <c r="D165" s="38"/>
      <c r="E165" s="39"/>
      <c r="F165" s="36"/>
      <c r="G165" s="36"/>
      <c r="H165" s="36"/>
      <c r="I165" s="38"/>
      <c r="J165" s="36"/>
      <c r="K165" s="36"/>
      <c r="L165" s="36"/>
      <c r="M165" s="36"/>
      <c r="N165" s="36"/>
      <c r="O165" s="36"/>
      <c r="Q165" s="42"/>
      <c r="R165" s="42"/>
      <c r="S165" s="36"/>
      <c r="T165" s="36"/>
      <c r="U165" s="36"/>
      <c r="V165" s="36"/>
      <c r="W165" s="36"/>
      <c r="X165" s="36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</row>
    <row r="166" spans="1:114" ht="16.5" customHeight="1" x14ac:dyDescent="0.2">
      <c r="A166" s="36"/>
      <c r="B166" s="37"/>
      <c r="C166" s="36"/>
      <c r="D166" s="38"/>
      <c r="E166" s="39"/>
      <c r="F166" s="36"/>
      <c r="G166" s="36"/>
      <c r="H166" s="36"/>
      <c r="I166" s="38"/>
      <c r="J166" s="36"/>
      <c r="K166" s="36"/>
      <c r="L166" s="36"/>
      <c r="M166" s="36"/>
      <c r="N166" s="36"/>
      <c r="O166" s="36"/>
      <c r="Q166" s="42"/>
      <c r="R166" s="42"/>
      <c r="S166" s="36"/>
      <c r="T166" s="36"/>
      <c r="U166" s="36"/>
      <c r="V166" s="36"/>
      <c r="W166" s="36"/>
      <c r="X166" s="36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</row>
    <row r="167" spans="1:114" ht="16.5" customHeight="1" x14ac:dyDescent="0.2">
      <c r="A167" s="36"/>
      <c r="B167" s="37"/>
      <c r="C167" s="36"/>
      <c r="D167" s="38"/>
      <c r="E167" s="39"/>
      <c r="F167" s="36"/>
      <c r="G167" s="36"/>
      <c r="H167" s="36"/>
      <c r="I167" s="38"/>
      <c r="J167" s="36"/>
      <c r="K167" s="36"/>
      <c r="L167" s="36"/>
      <c r="M167" s="36"/>
      <c r="N167" s="36"/>
      <c r="O167" s="36"/>
      <c r="Q167" s="42"/>
      <c r="R167" s="42"/>
      <c r="S167" s="36"/>
      <c r="T167" s="36"/>
      <c r="U167" s="36"/>
      <c r="V167" s="36"/>
      <c r="W167" s="36"/>
      <c r="X167" s="36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</row>
    <row r="168" spans="1:114" ht="16.5" customHeight="1" x14ac:dyDescent="0.2">
      <c r="A168" s="36"/>
      <c r="B168" s="37"/>
      <c r="C168" s="36"/>
      <c r="D168" s="38"/>
      <c r="E168" s="39"/>
      <c r="F168" s="36"/>
      <c r="G168" s="36"/>
      <c r="H168" s="36"/>
      <c r="I168" s="38"/>
      <c r="J168" s="36"/>
      <c r="K168" s="36"/>
      <c r="L168" s="36"/>
      <c r="M168" s="36"/>
      <c r="N168" s="36"/>
      <c r="O168" s="36"/>
      <c r="Q168" s="42"/>
      <c r="R168" s="42"/>
      <c r="S168" s="36"/>
      <c r="T168" s="36"/>
      <c r="U168" s="36"/>
      <c r="V168" s="36"/>
      <c r="W168" s="36"/>
      <c r="X168" s="36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</row>
    <row r="169" spans="1:114" ht="16.5" customHeight="1" x14ac:dyDescent="0.2">
      <c r="A169" s="36"/>
      <c r="B169" s="37"/>
      <c r="C169" s="36"/>
      <c r="D169" s="38"/>
      <c r="E169" s="39"/>
      <c r="F169" s="36"/>
      <c r="G169" s="36"/>
      <c r="H169" s="36"/>
      <c r="I169" s="38"/>
      <c r="J169" s="36"/>
      <c r="K169" s="36"/>
      <c r="L169" s="36"/>
      <c r="M169" s="36"/>
      <c r="N169" s="36"/>
      <c r="O169" s="36"/>
      <c r="Q169" s="42"/>
      <c r="R169" s="42"/>
      <c r="S169" s="36"/>
      <c r="T169" s="36"/>
      <c r="U169" s="36"/>
      <c r="V169" s="36"/>
      <c r="W169" s="36"/>
      <c r="X169" s="36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</row>
    <row r="170" spans="1:114" ht="16.5" customHeight="1" x14ac:dyDescent="0.2">
      <c r="A170" s="36"/>
      <c r="B170" s="37"/>
      <c r="C170" s="36"/>
      <c r="D170" s="38"/>
      <c r="E170" s="39"/>
      <c r="F170" s="36"/>
      <c r="G170" s="36"/>
      <c r="H170" s="36"/>
      <c r="I170" s="38"/>
      <c r="J170" s="36"/>
      <c r="K170" s="36"/>
      <c r="L170" s="36"/>
      <c r="M170" s="36"/>
      <c r="N170" s="36"/>
      <c r="O170" s="36"/>
      <c r="Q170" s="42"/>
      <c r="R170" s="42"/>
      <c r="S170" s="36"/>
      <c r="T170" s="36"/>
      <c r="U170" s="36"/>
      <c r="V170" s="36"/>
      <c r="W170" s="36"/>
      <c r="X170" s="36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</row>
    <row r="171" spans="1:114" ht="16.5" customHeight="1" x14ac:dyDescent="0.2">
      <c r="A171" s="36"/>
      <c r="B171" s="37"/>
      <c r="C171" s="36"/>
      <c r="D171" s="38"/>
      <c r="E171" s="39"/>
      <c r="F171" s="36"/>
      <c r="G171" s="36"/>
      <c r="H171" s="36"/>
      <c r="I171" s="38"/>
      <c r="J171" s="36"/>
      <c r="K171" s="36"/>
      <c r="L171" s="36"/>
      <c r="M171" s="36"/>
      <c r="N171" s="36"/>
      <c r="O171" s="36"/>
      <c r="Q171" s="42"/>
      <c r="R171" s="42"/>
      <c r="S171" s="36"/>
      <c r="T171" s="36"/>
      <c r="U171" s="36"/>
      <c r="V171" s="36"/>
      <c r="W171" s="36"/>
      <c r="X171" s="36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</row>
    <row r="172" spans="1:114" ht="16.5" customHeight="1" x14ac:dyDescent="0.2">
      <c r="A172" s="36"/>
      <c r="B172" s="37"/>
      <c r="C172" s="36"/>
      <c r="D172" s="38"/>
      <c r="E172" s="39"/>
      <c r="F172" s="36"/>
      <c r="G172" s="36"/>
      <c r="H172" s="36"/>
      <c r="I172" s="38"/>
      <c r="J172" s="36"/>
      <c r="K172" s="36"/>
      <c r="L172" s="36"/>
      <c r="M172" s="36"/>
      <c r="N172" s="36"/>
      <c r="O172" s="36"/>
      <c r="Q172" s="42"/>
      <c r="R172" s="42"/>
      <c r="S172" s="36"/>
      <c r="T172" s="36"/>
      <c r="U172" s="36"/>
      <c r="V172" s="36"/>
      <c r="W172" s="36"/>
      <c r="X172" s="36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</row>
    <row r="173" spans="1:114" ht="16.5" customHeight="1" x14ac:dyDescent="0.2">
      <c r="A173" s="36"/>
      <c r="B173" s="37"/>
      <c r="C173" s="36"/>
      <c r="D173" s="38"/>
      <c r="E173" s="39"/>
      <c r="F173" s="36"/>
      <c r="G173" s="36"/>
      <c r="H173" s="36"/>
      <c r="I173" s="38"/>
      <c r="J173" s="36"/>
      <c r="K173" s="36"/>
      <c r="L173" s="36"/>
      <c r="M173" s="36"/>
      <c r="N173" s="36"/>
      <c r="O173" s="36"/>
      <c r="Q173" s="42"/>
      <c r="R173" s="42"/>
      <c r="S173" s="36"/>
      <c r="T173" s="36"/>
      <c r="U173" s="36"/>
      <c r="V173" s="36"/>
      <c r="W173" s="36"/>
      <c r="X173" s="36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</row>
    <row r="174" spans="1:114" ht="16.5" customHeight="1" x14ac:dyDescent="0.2">
      <c r="A174" s="36"/>
      <c r="B174" s="37"/>
      <c r="C174" s="36"/>
      <c r="D174" s="38"/>
      <c r="E174" s="39"/>
      <c r="F174" s="36"/>
      <c r="G174" s="36"/>
      <c r="H174" s="36"/>
      <c r="I174" s="38"/>
      <c r="J174" s="36"/>
      <c r="K174" s="36"/>
      <c r="L174" s="36"/>
      <c r="M174" s="36"/>
      <c r="N174" s="36"/>
      <c r="O174" s="36"/>
      <c r="Q174" s="42"/>
      <c r="R174" s="42"/>
      <c r="S174" s="36"/>
      <c r="T174" s="36"/>
      <c r="U174" s="36"/>
      <c r="V174" s="36"/>
      <c r="W174" s="36"/>
      <c r="X174" s="36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</row>
    <row r="175" spans="1:114" ht="16.5" customHeight="1" x14ac:dyDescent="0.2">
      <c r="A175" s="36"/>
      <c r="B175" s="37"/>
      <c r="C175" s="36"/>
      <c r="D175" s="38"/>
      <c r="E175" s="39"/>
      <c r="F175" s="36"/>
      <c r="G175" s="36"/>
      <c r="H175" s="36"/>
      <c r="I175" s="38"/>
      <c r="J175" s="36"/>
      <c r="K175" s="36"/>
      <c r="L175" s="36"/>
      <c r="M175" s="36"/>
      <c r="N175" s="36"/>
      <c r="O175" s="36"/>
      <c r="Q175" s="42"/>
      <c r="R175" s="42"/>
      <c r="S175" s="36"/>
      <c r="T175" s="36"/>
      <c r="U175" s="36"/>
      <c r="V175" s="36"/>
      <c r="W175" s="36"/>
      <c r="X175" s="36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</row>
    <row r="176" spans="1:114" ht="16.5" customHeight="1" x14ac:dyDescent="0.2">
      <c r="A176" s="36"/>
      <c r="B176" s="37"/>
      <c r="C176" s="36"/>
      <c r="D176" s="38"/>
      <c r="E176" s="39"/>
      <c r="F176" s="36"/>
      <c r="G176" s="36"/>
      <c r="H176" s="36"/>
      <c r="I176" s="38"/>
      <c r="J176" s="36"/>
      <c r="K176" s="36"/>
      <c r="L176" s="36"/>
      <c r="M176" s="36"/>
      <c r="N176" s="36"/>
      <c r="O176" s="36"/>
      <c r="Q176" s="42"/>
      <c r="R176" s="42"/>
      <c r="S176" s="36"/>
      <c r="T176" s="36"/>
      <c r="U176" s="36"/>
      <c r="V176" s="36"/>
      <c r="W176" s="36"/>
      <c r="X176" s="36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</row>
    <row r="177" spans="1:114" ht="16.5" customHeight="1" x14ac:dyDescent="0.2">
      <c r="A177" s="36"/>
      <c r="B177" s="37"/>
      <c r="C177" s="36"/>
      <c r="D177" s="38"/>
      <c r="E177" s="39"/>
      <c r="F177" s="36"/>
      <c r="G177" s="36"/>
      <c r="H177" s="36"/>
      <c r="I177" s="38"/>
      <c r="J177" s="36"/>
      <c r="K177" s="36"/>
      <c r="L177" s="36"/>
      <c r="M177" s="36"/>
      <c r="N177" s="36"/>
      <c r="O177" s="36"/>
      <c r="Q177" s="42"/>
      <c r="R177" s="42"/>
      <c r="S177" s="36"/>
      <c r="T177" s="36"/>
      <c r="U177" s="36"/>
      <c r="V177" s="36"/>
      <c r="W177" s="36"/>
      <c r="X177" s="36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</row>
    <row r="178" spans="1:114" ht="16.5" customHeight="1" x14ac:dyDescent="0.2">
      <c r="A178" s="36"/>
      <c r="B178" s="37"/>
      <c r="C178" s="36"/>
      <c r="D178" s="38"/>
      <c r="E178" s="39"/>
      <c r="F178" s="36"/>
      <c r="G178" s="36"/>
      <c r="H178" s="36"/>
      <c r="I178" s="38"/>
      <c r="J178" s="36"/>
      <c r="K178" s="36"/>
      <c r="L178" s="36"/>
      <c r="M178" s="36"/>
      <c r="N178" s="36"/>
      <c r="O178" s="36"/>
      <c r="Q178" s="42"/>
      <c r="R178" s="42"/>
      <c r="S178" s="36"/>
      <c r="T178" s="36"/>
      <c r="U178" s="36"/>
      <c r="V178" s="36"/>
      <c r="W178" s="36"/>
      <c r="X178" s="36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</row>
    <row r="179" spans="1:114" ht="16.5" customHeight="1" x14ac:dyDescent="0.2">
      <c r="A179" s="36"/>
      <c r="B179" s="37"/>
      <c r="C179" s="36"/>
      <c r="D179" s="38"/>
      <c r="E179" s="39"/>
      <c r="F179" s="36"/>
      <c r="G179" s="36"/>
      <c r="H179" s="36"/>
      <c r="I179" s="38"/>
      <c r="J179" s="36"/>
      <c r="K179" s="36"/>
      <c r="L179" s="36"/>
      <c r="M179" s="36"/>
      <c r="N179" s="36"/>
      <c r="O179" s="36"/>
      <c r="Q179" s="42"/>
      <c r="R179" s="42"/>
      <c r="S179" s="36"/>
      <c r="T179" s="36"/>
      <c r="U179" s="36"/>
      <c r="V179" s="36"/>
      <c r="W179" s="36"/>
      <c r="X179" s="36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</row>
    <row r="180" spans="1:114" ht="16.5" customHeight="1" x14ac:dyDescent="0.2">
      <c r="A180" s="36"/>
      <c r="B180" s="37"/>
      <c r="C180" s="36"/>
      <c r="D180" s="38"/>
      <c r="E180" s="39"/>
      <c r="F180" s="36"/>
      <c r="G180" s="36"/>
      <c r="H180" s="36"/>
      <c r="I180" s="38"/>
      <c r="J180" s="36"/>
      <c r="K180" s="36"/>
      <c r="L180" s="36"/>
      <c r="M180" s="36"/>
      <c r="N180" s="36"/>
      <c r="O180" s="36"/>
      <c r="Q180" s="42"/>
      <c r="R180" s="42"/>
      <c r="S180" s="36"/>
      <c r="T180" s="36"/>
      <c r="U180" s="36"/>
      <c r="V180" s="36"/>
      <c r="W180" s="36"/>
      <c r="X180" s="36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</row>
    <row r="181" spans="1:114" ht="16.5" customHeight="1" x14ac:dyDescent="0.2">
      <c r="A181" s="36"/>
      <c r="B181" s="37"/>
      <c r="C181" s="36"/>
      <c r="D181" s="38"/>
      <c r="E181" s="39"/>
      <c r="F181" s="36"/>
      <c r="G181" s="36"/>
      <c r="H181" s="36"/>
      <c r="I181" s="38"/>
      <c r="J181" s="36"/>
      <c r="K181" s="36"/>
      <c r="L181" s="36"/>
      <c r="M181" s="36"/>
      <c r="N181" s="36"/>
      <c r="O181" s="36"/>
      <c r="Q181" s="42"/>
      <c r="R181" s="42"/>
      <c r="S181" s="36"/>
      <c r="T181" s="36"/>
      <c r="U181" s="36"/>
      <c r="V181" s="36"/>
      <c r="W181" s="36"/>
      <c r="X181" s="36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</row>
    <row r="182" spans="1:114" ht="16.5" customHeight="1" x14ac:dyDescent="0.2">
      <c r="A182" s="36"/>
      <c r="B182" s="37"/>
      <c r="C182" s="36"/>
      <c r="D182" s="38"/>
      <c r="E182" s="39"/>
      <c r="F182" s="36"/>
      <c r="G182" s="36"/>
      <c r="H182" s="36"/>
      <c r="I182" s="38"/>
      <c r="J182" s="36"/>
      <c r="K182" s="36"/>
      <c r="L182" s="36"/>
      <c r="M182" s="36"/>
      <c r="N182" s="36"/>
      <c r="O182" s="36"/>
      <c r="Q182" s="42"/>
      <c r="R182" s="42"/>
      <c r="S182" s="36"/>
      <c r="T182" s="36"/>
      <c r="U182" s="36"/>
      <c r="V182" s="36"/>
      <c r="W182" s="36"/>
      <c r="X182" s="36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</row>
    <row r="183" spans="1:114" ht="16.5" customHeight="1" x14ac:dyDescent="0.2">
      <c r="A183" s="36"/>
      <c r="B183" s="37"/>
      <c r="C183" s="36"/>
      <c r="D183" s="38"/>
      <c r="E183" s="39"/>
      <c r="F183" s="36"/>
      <c r="G183" s="36"/>
      <c r="H183" s="36"/>
      <c r="I183" s="38"/>
      <c r="J183" s="36"/>
      <c r="K183" s="36"/>
      <c r="L183" s="36"/>
      <c r="M183" s="36"/>
      <c r="N183" s="36"/>
      <c r="O183" s="36"/>
      <c r="Q183" s="42"/>
      <c r="R183" s="42"/>
      <c r="S183" s="36"/>
      <c r="T183" s="36"/>
      <c r="U183" s="36"/>
      <c r="V183" s="36"/>
      <c r="W183" s="36"/>
      <c r="X183" s="36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</row>
    <row r="184" spans="1:114" ht="16.5" customHeight="1" x14ac:dyDescent="0.2">
      <c r="A184" s="36"/>
      <c r="B184" s="37"/>
      <c r="C184" s="36"/>
      <c r="D184" s="38"/>
      <c r="E184" s="39"/>
      <c r="F184" s="36"/>
      <c r="G184" s="36"/>
      <c r="H184" s="36"/>
      <c r="I184" s="38"/>
      <c r="J184" s="36"/>
      <c r="K184" s="36"/>
      <c r="L184" s="36"/>
      <c r="M184" s="36"/>
      <c r="N184" s="36"/>
      <c r="O184" s="36"/>
      <c r="Q184" s="42"/>
      <c r="R184" s="42"/>
      <c r="S184" s="36"/>
      <c r="T184" s="36"/>
      <c r="U184" s="36"/>
      <c r="V184" s="36"/>
      <c r="W184" s="36"/>
      <c r="X184" s="36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</row>
    <row r="185" spans="1:114" ht="16.5" customHeight="1" x14ac:dyDescent="0.2">
      <c r="A185" s="36"/>
      <c r="B185" s="37"/>
      <c r="C185" s="36"/>
      <c r="D185" s="38"/>
      <c r="E185" s="39"/>
      <c r="F185" s="36"/>
      <c r="G185" s="36"/>
      <c r="H185" s="36"/>
      <c r="I185" s="38"/>
      <c r="J185" s="36"/>
      <c r="K185" s="36"/>
      <c r="L185" s="36"/>
      <c r="M185" s="36"/>
      <c r="N185" s="36"/>
      <c r="O185" s="36"/>
      <c r="Q185" s="42"/>
      <c r="R185" s="42"/>
      <c r="S185" s="36"/>
      <c r="T185" s="36"/>
      <c r="U185" s="36"/>
      <c r="V185" s="36"/>
      <c r="W185" s="36"/>
      <c r="X185" s="36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</row>
    <row r="186" spans="1:114" ht="16.5" customHeight="1" x14ac:dyDescent="0.2">
      <c r="A186" s="36"/>
      <c r="B186" s="37"/>
      <c r="C186" s="36"/>
      <c r="D186" s="38"/>
      <c r="E186" s="39"/>
      <c r="F186" s="36"/>
      <c r="G186" s="36"/>
      <c r="H186" s="36"/>
      <c r="I186" s="38"/>
      <c r="J186" s="36"/>
      <c r="K186" s="36"/>
      <c r="L186" s="36"/>
      <c r="M186" s="36"/>
      <c r="N186" s="36"/>
      <c r="O186" s="36"/>
      <c r="Q186" s="42"/>
      <c r="R186" s="42"/>
      <c r="S186" s="36"/>
      <c r="T186" s="36"/>
      <c r="U186" s="36"/>
      <c r="V186" s="36"/>
      <c r="W186" s="36"/>
      <c r="X186" s="36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</row>
    <row r="187" spans="1:114" ht="16.5" customHeight="1" x14ac:dyDescent="0.2">
      <c r="A187" s="36"/>
      <c r="B187" s="37"/>
      <c r="C187" s="36"/>
      <c r="D187" s="38"/>
      <c r="E187" s="39"/>
      <c r="F187" s="36"/>
      <c r="G187" s="36"/>
      <c r="H187" s="36"/>
      <c r="I187" s="38"/>
      <c r="J187" s="36"/>
      <c r="K187" s="36"/>
      <c r="L187" s="36"/>
      <c r="M187" s="36"/>
      <c r="N187" s="36"/>
      <c r="O187" s="36"/>
      <c r="Q187" s="42"/>
      <c r="R187" s="42"/>
      <c r="S187" s="36"/>
      <c r="T187" s="36"/>
      <c r="U187" s="36"/>
      <c r="V187" s="36"/>
      <c r="W187" s="36"/>
      <c r="X187" s="36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</row>
    <row r="188" spans="1:114" ht="16.5" customHeight="1" x14ac:dyDescent="0.2">
      <c r="A188" s="36"/>
      <c r="B188" s="37"/>
      <c r="C188" s="36"/>
      <c r="D188" s="38"/>
      <c r="E188" s="39"/>
      <c r="F188" s="36"/>
      <c r="G188" s="36"/>
      <c r="H188" s="36"/>
      <c r="I188" s="38"/>
      <c r="J188" s="36"/>
      <c r="K188" s="36"/>
      <c r="L188" s="36"/>
      <c r="M188" s="36"/>
      <c r="N188" s="36"/>
      <c r="O188" s="36"/>
      <c r="Q188" s="42"/>
      <c r="R188" s="42"/>
      <c r="S188" s="36"/>
      <c r="T188" s="36"/>
      <c r="U188" s="36"/>
      <c r="V188" s="36"/>
      <c r="W188" s="36"/>
      <c r="X188" s="36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</row>
    <row r="189" spans="1:114" ht="16.5" customHeight="1" x14ac:dyDescent="0.2">
      <c r="A189" s="36"/>
      <c r="B189" s="37"/>
      <c r="C189" s="36"/>
      <c r="D189" s="38"/>
      <c r="E189" s="39"/>
      <c r="F189" s="36"/>
      <c r="G189" s="36"/>
      <c r="H189" s="36"/>
      <c r="I189" s="38"/>
      <c r="J189" s="36"/>
      <c r="K189" s="36"/>
      <c r="L189" s="36"/>
      <c r="M189" s="36"/>
      <c r="N189" s="36"/>
      <c r="O189" s="36"/>
      <c r="Q189" s="42"/>
      <c r="R189" s="42"/>
      <c r="S189" s="36"/>
      <c r="T189" s="36"/>
      <c r="U189" s="36"/>
      <c r="V189" s="36"/>
      <c r="W189" s="36"/>
      <c r="X189" s="36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</row>
    <row r="190" spans="1:114" ht="16.5" customHeight="1" x14ac:dyDescent="0.2">
      <c r="A190" s="36"/>
      <c r="B190" s="37"/>
      <c r="C190" s="36"/>
      <c r="D190" s="38"/>
      <c r="E190" s="39"/>
      <c r="F190" s="36"/>
      <c r="G190" s="36"/>
      <c r="H190" s="36"/>
      <c r="I190" s="38"/>
      <c r="J190" s="36"/>
      <c r="K190" s="36"/>
      <c r="L190" s="36"/>
      <c r="M190" s="36"/>
      <c r="N190" s="36"/>
      <c r="O190" s="36"/>
      <c r="Q190" s="42"/>
      <c r="R190" s="42"/>
      <c r="S190" s="36"/>
      <c r="T190" s="36"/>
      <c r="U190" s="36"/>
      <c r="V190" s="36"/>
      <c r="W190" s="36"/>
      <c r="X190" s="36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</row>
    <row r="191" spans="1:114" ht="16.5" customHeight="1" x14ac:dyDescent="0.2">
      <c r="A191" s="36"/>
      <c r="B191" s="37"/>
      <c r="C191" s="36"/>
      <c r="D191" s="38"/>
      <c r="E191" s="39"/>
      <c r="F191" s="36"/>
      <c r="G191" s="36"/>
      <c r="H191" s="36"/>
      <c r="I191" s="38"/>
      <c r="J191" s="36"/>
      <c r="K191" s="36"/>
      <c r="L191" s="36"/>
      <c r="M191" s="36"/>
      <c r="N191" s="36"/>
      <c r="O191" s="36"/>
      <c r="Q191" s="42"/>
      <c r="R191" s="42"/>
      <c r="S191" s="36"/>
      <c r="T191" s="36"/>
      <c r="U191" s="36"/>
      <c r="V191" s="36"/>
      <c r="W191" s="36"/>
      <c r="X191" s="36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</row>
    <row r="192" spans="1:114" ht="16.5" customHeight="1" x14ac:dyDescent="0.2">
      <c r="A192" s="36"/>
      <c r="B192" s="37"/>
      <c r="C192" s="36"/>
      <c r="D192" s="38"/>
      <c r="E192" s="39"/>
      <c r="F192" s="36"/>
      <c r="G192" s="36"/>
      <c r="H192" s="36"/>
      <c r="I192" s="38"/>
      <c r="J192" s="36"/>
      <c r="K192" s="36"/>
      <c r="L192" s="36"/>
      <c r="M192" s="36"/>
      <c r="N192" s="36"/>
      <c r="O192" s="36"/>
      <c r="Q192" s="42"/>
      <c r="R192" s="42"/>
      <c r="S192" s="36"/>
      <c r="T192" s="36"/>
      <c r="U192" s="36"/>
      <c r="V192" s="36"/>
      <c r="W192" s="36"/>
      <c r="X192" s="36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</row>
    <row r="193" spans="1:114" ht="16.5" customHeight="1" x14ac:dyDescent="0.2">
      <c r="A193" s="36"/>
      <c r="B193" s="37"/>
      <c r="C193" s="36"/>
      <c r="D193" s="38"/>
      <c r="E193" s="39"/>
      <c r="F193" s="36"/>
      <c r="G193" s="36"/>
      <c r="H193" s="36"/>
      <c r="I193" s="38"/>
      <c r="J193" s="36"/>
      <c r="K193" s="36"/>
      <c r="L193" s="36"/>
      <c r="M193" s="36"/>
      <c r="N193" s="36"/>
      <c r="O193" s="36"/>
      <c r="Q193" s="42"/>
      <c r="R193" s="42"/>
      <c r="S193" s="36"/>
      <c r="T193" s="36"/>
      <c r="U193" s="36"/>
      <c r="V193" s="36"/>
      <c r="W193" s="36"/>
      <c r="X193" s="36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</row>
    <row r="194" spans="1:114" ht="16.5" customHeight="1" x14ac:dyDescent="0.2">
      <c r="A194" s="36"/>
      <c r="B194" s="37"/>
      <c r="C194" s="36"/>
      <c r="D194" s="38"/>
      <c r="E194" s="39"/>
      <c r="F194" s="36"/>
      <c r="G194" s="36"/>
      <c r="H194" s="36"/>
      <c r="I194" s="38"/>
      <c r="J194" s="36"/>
      <c r="K194" s="36"/>
      <c r="L194" s="36"/>
      <c r="M194" s="36"/>
      <c r="N194" s="36"/>
      <c r="O194" s="36"/>
      <c r="Q194" s="42"/>
      <c r="R194" s="42"/>
      <c r="S194" s="36"/>
      <c r="T194" s="36"/>
      <c r="U194" s="36"/>
      <c r="V194" s="36"/>
      <c r="W194" s="36"/>
      <c r="X194" s="36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</row>
    <row r="195" spans="1:114" ht="16.5" customHeight="1" x14ac:dyDescent="0.2">
      <c r="A195" s="36"/>
      <c r="B195" s="37"/>
      <c r="C195" s="36"/>
      <c r="D195" s="38"/>
      <c r="E195" s="39"/>
      <c r="F195" s="36"/>
      <c r="G195" s="36"/>
      <c r="H195" s="36"/>
      <c r="I195" s="38"/>
      <c r="J195" s="36"/>
      <c r="K195" s="36"/>
      <c r="L195" s="36"/>
      <c r="M195" s="36"/>
      <c r="N195" s="36"/>
      <c r="O195" s="36"/>
      <c r="Q195" s="42"/>
      <c r="R195" s="42"/>
      <c r="S195" s="36"/>
      <c r="T195" s="36"/>
      <c r="U195" s="36"/>
      <c r="V195" s="36"/>
      <c r="W195" s="36"/>
      <c r="X195" s="36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</row>
    <row r="196" spans="1:114" ht="16.5" customHeight="1" x14ac:dyDescent="0.2">
      <c r="A196" s="36"/>
      <c r="B196" s="37"/>
      <c r="C196" s="36"/>
      <c r="D196" s="38"/>
      <c r="E196" s="39"/>
      <c r="F196" s="36"/>
      <c r="G196" s="36"/>
      <c r="H196" s="36"/>
      <c r="I196" s="38"/>
      <c r="J196" s="36"/>
      <c r="K196" s="36"/>
      <c r="L196" s="36"/>
      <c r="M196" s="36"/>
      <c r="N196" s="36"/>
      <c r="O196" s="36"/>
      <c r="Q196" s="42"/>
      <c r="R196" s="42"/>
      <c r="S196" s="36"/>
      <c r="T196" s="36"/>
      <c r="U196" s="36"/>
      <c r="V196" s="36"/>
      <c r="W196" s="36"/>
      <c r="X196" s="36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</row>
    <row r="197" spans="1:114" ht="16.5" customHeight="1" x14ac:dyDescent="0.2">
      <c r="A197" s="36"/>
      <c r="B197" s="37"/>
      <c r="C197" s="36"/>
      <c r="D197" s="38"/>
      <c r="E197" s="39"/>
      <c r="F197" s="36"/>
      <c r="G197" s="36"/>
      <c r="H197" s="36"/>
      <c r="I197" s="38"/>
      <c r="J197" s="36"/>
      <c r="K197" s="36"/>
      <c r="L197" s="36"/>
      <c r="M197" s="36"/>
      <c r="N197" s="36"/>
      <c r="O197" s="36"/>
      <c r="Q197" s="42"/>
      <c r="R197" s="42"/>
      <c r="S197" s="36"/>
      <c r="T197" s="36"/>
      <c r="U197" s="36"/>
      <c r="V197" s="36"/>
      <c r="W197" s="36"/>
      <c r="X197" s="36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</row>
    <row r="198" spans="1:114" ht="16.5" customHeight="1" x14ac:dyDescent="0.2">
      <c r="A198" s="36"/>
      <c r="B198" s="37"/>
      <c r="C198" s="36"/>
      <c r="D198" s="38"/>
      <c r="E198" s="39"/>
      <c r="F198" s="36"/>
      <c r="G198" s="36"/>
      <c r="H198" s="36"/>
      <c r="I198" s="38"/>
      <c r="J198" s="36"/>
      <c r="K198" s="36"/>
      <c r="L198" s="36"/>
      <c r="M198" s="36"/>
      <c r="N198" s="36"/>
      <c r="O198" s="36"/>
      <c r="Q198" s="42"/>
      <c r="R198" s="42"/>
      <c r="S198" s="36"/>
      <c r="T198" s="36"/>
      <c r="U198" s="36"/>
      <c r="V198" s="36"/>
      <c r="W198" s="36"/>
      <c r="X198" s="36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</row>
    <row r="199" spans="1:114" ht="16.5" customHeight="1" x14ac:dyDescent="0.2">
      <c r="A199" s="36"/>
      <c r="B199" s="37"/>
      <c r="C199" s="36"/>
      <c r="D199" s="38"/>
      <c r="E199" s="39"/>
      <c r="F199" s="36"/>
      <c r="G199" s="36"/>
      <c r="H199" s="36"/>
      <c r="I199" s="38"/>
      <c r="J199" s="36"/>
      <c r="K199" s="36"/>
      <c r="L199" s="36"/>
      <c r="M199" s="36"/>
      <c r="N199" s="36"/>
      <c r="O199" s="36"/>
      <c r="Q199" s="42"/>
      <c r="R199" s="42"/>
      <c r="S199" s="36"/>
      <c r="T199" s="36"/>
      <c r="U199" s="36"/>
      <c r="V199" s="36"/>
      <c r="W199" s="36"/>
      <c r="X199" s="36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</row>
    <row r="200" spans="1:114" ht="16.5" customHeight="1" x14ac:dyDescent="0.2">
      <c r="A200" s="36"/>
      <c r="B200" s="37"/>
      <c r="C200" s="36"/>
      <c r="D200" s="38"/>
      <c r="E200" s="39"/>
      <c r="F200" s="36"/>
      <c r="G200" s="36"/>
      <c r="H200" s="36"/>
      <c r="I200" s="38"/>
      <c r="J200" s="36"/>
      <c r="K200" s="36"/>
      <c r="L200" s="36"/>
      <c r="M200" s="36"/>
      <c r="N200" s="36"/>
      <c r="O200" s="36"/>
      <c r="Q200" s="42"/>
      <c r="R200" s="42"/>
      <c r="S200" s="36"/>
      <c r="T200" s="36"/>
      <c r="U200" s="36"/>
      <c r="V200" s="36"/>
      <c r="W200" s="36"/>
      <c r="X200" s="36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</row>
    <row r="201" spans="1:114" ht="16.5" customHeight="1" x14ac:dyDescent="0.2">
      <c r="A201" s="36"/>
      <c r="B201" s="37"/>
      <c r="C201" s="36"/>
      <c r="D201" s="38"/>
      <c r="E201" s="39"/>
      <c r="F201" s="36"/>
      <c r="G201" s="36"/>
      <c r="H201" s="36"/>
      <c r="I201" s="38"/>
      <c r="J201" s="36"/>
      <c r="K201" s="36"/>
      <c r="L201" s="36"/>
      <c r="M201" s="36"/>
      <c r="N201" s="36"/>
      <c r="O201" s="36"/>
      <c r="Q201" s="42"/>
      <c r="R201" s="42"/>
      <c r="S201" s="36"/>
      <c r="T201" s="36"/>
      <c r="U201" s="36"/>
      <c r="V201" s="36"/>
      <c r="W201" s="36"/>
      <c r="X201" s="36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</row>
    <row r="202" spans="1:114" ht="16.5" customHeight="1" x14ac:dyDescent="0.2">
      <c r="A202" s="36"/>
      <c r="B202" s="37"/>
      <c r="C202" s="36"/>
      <c r="D202" s="38"/>
      <c r="E202" s="39"/>
      <c r="F202" s="36"/>
      <c r="G202" s="36"/>
      <c r="H202" s="36"/>
      <c r="I202" s="38"/>
      <c r="J202" s="36"/>
      <c r="K202" s="36"/>
      <c r="L202" s="36"/>
      <c r="M202" s="36"/>
      <c r="N202" s="36"/>
      <c r="O202" s="36"/>
      <c r="Q202" s="42"/>
      <c r="R202" s="42"/>
      <c r="S202" s="36"/>
      <c r="T202" s="36"/>
      <c r="U202" s="36"/>
      <c r="V202" s="36"/>
      <c r="W202" s="36"/>
      <c r="X202" s="36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</row>
    <row r="203" spans="1:114" ht="16.5" customHeight="1" x14ac:dyDescent="0.2">
      <c r="A203" s="36"/>
      <c r="B203" s="37"/>
      <c r="C203" s="36"/>
      <c r="D203" s="38"/>
      <c r="E203" s="39"/>
      <c r="F203" s="36"/>
      <c r="G203" s="36"/>
      <c r="H203" s="36"/>
      <c r="I203" s="38"/>
      <c r="J203" s="36"/>
      <c r="K203" s="36"/>
      <c r="L203" s="36"/>
      <c r="M203" s="36"/>
      <c r="N203" s="36"/>
      <c r="O203" s="36"/>
      <c r="Q203" s="42"/>
      <c r="R203" s="42"/>
      <c r="S203" s="36"/>
      <c r="T203" s="36"/>
      <c r="U203" s="36"/>
      <c r="V203" s="36"/>
      <c r="W203" s="36"/>
      <c r="X203" s="36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</row>
  </sheetData>
  <mergeCells count="20">
    <mergeCell ref="Q96:T96"/>
    <mergeCell ref="Q83:S83"/>
    <mergeCell ref="F6:G6"/>
    <mergeCell ref="Q68:S68"/>
    <mergeCell ref="Q71:S71"/>
    <mergeCell ref="Q75:T75"/>
    <mergeCell ref="F7:G7"/>
    <mergeCell ref="F8:G8"/>
    <mergeCell ref="Q80:T80"/>
    <mergeCell ref="Q82:U82"/>
    <mergeCell ref="A1:AM1"/>
    <mergeCell ref="A2:AM2"/>
    <mergeCell ref="A3:AM3"/>
    <mergeCell ref="A4:AM4"/>
    <mergeCell ref="F5:G5"/>
    <mergeCell ref="A49:B49"/>
    <mergeCell ref="A58:C58"/>
    <mergeCell ref="E64:F64"/>
    <mergeCell ref="Q76:T76"/>
    <mergeCell ref="Q81:S81"/>
  </mergeCells>
  <printOptions horizontalCentered="1"/>
  <pageMargins left="0" right="0" top="0" bottom="0" header="0" footer="0"/>
  <pageSetup scale="3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R203"/>
  <sheetViews>
    <sheetView showGridLines="0" view="pageBreakPreview" zoomScaleNormal="82" zoomScaleSheetLayoutView="100" zoomScalePageLayoutView="80" workbookViewId="0">
      <selection sqref="A1:AM1"/>
    </sheetView>
  </sheetViews>
  <sheetFormatPr defaultColWidth="9.140625" defaultRowHeight="16.5" customHeight="1" x14ac:dyDescent="0.2"/>
  <cols>
    <col min="1" max="1" width="52.5703125" style="40" customWidth="1"/>
    <col min="2" max="2" width="38.42578125" style="213" bestFit="1" customWidth="1"/>
    <col min="3" max="3" width="16.28515625" style="40" customWidth="1"/>
    <col min="4" max="4" width="16.28515625" style="224" customWidth="1"/>
    <col min="5" max="5" width="16.28515625" style="140" customWidth="1"/>
    <col min="6" max="8" width="18.28515625" style="40" customWidth="1"/>
    <col min="9" max="9" width="18.28515625" style="224" customWidth="1"/>
    <col min="10" max="10" width="18.28515625" style="40" customWidth="1"/>
    <col min="11" max="13" width="18.28515625" style="40" hidden="1" customWidth="1"/>
    <col min="14" max="14" width="20.7109375" style="40" hidden="1" customWidth="1"/>
    <col min="15" max="15" width="18.28515625" style="40" customWidth="1"/>
    <col min="16" max="16" width="18.28515625" style="41" hidden="1" customWidth="1"/>
    <col min="17" max="17" width="18.28515625" style="225" customWidth="1"/>
    <col min="18" max="18" width="18.28515625" style="225" hidden="1" customWidth="1"/>
    <col min="19" max="22" width="18.28515625" style="40" customWidth="1"/>
    <col min="23" max="24" width="18.28515625" style="40" hidden="1" customWidth="1"/>
    <col min="25" max="25" width="18.28515625" style="225" customWidth="1"/>
    <col min="26" max="34" width="18.28515625" style="225" hidden="1" customWidth="1"/>
    <col min="35" max="35" width="18.28515625" style="225" customWidth="1"/>
    <col min="36" max="38" width="18.28515625" style="225" hidden="1" customWidth="1"/>
    <col min="39" max="39" width="18.28515625" style="40" customWidth="1"/>
    <col min="40" max="40" width="14" style="40" customWidth="1"/>
    <col min="41" max="16384" width="9.140625" style="40"/>
  </cols>
  <sheetData>
    <row r="1" spans="1:114" s="18" customFormat="1" ht="16.5" customHeight="1" x14ac:dyDescent="0.2">
      <c r="A1" s="239" t="s">
        <v>148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</row>
    <row r="2" spans="1:114" s="18" customFormat="1" ht="16.5" customHeight="1" x14ac:dyDescent="0.2">
      <c r="A2" s="239" t="s">
        <v>184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</row>
    <row r="3" spans="1:114" s="18" customFormat="1" ht="16.5" customHeight="1" x14ac:dyDescent="0.2">
      <c r="A3" s="239" t="s">
        <v>203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</row>
    <row r="4" spans="1:114" s="18" customFormat="1" ht="16.5" customHeight="1" x14ac:dyDescent="0.2">
      <c r="A4" s="239" t="s">
        <v>204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</row>
    <row r="5" spans="1:114" s="18" customFormat="1" ht="16.5" customHeight="1" x14ac:dyDescent="0.2">
      <c r="A5" s="19" t="s">
        <v>114</v>
      </c>
      <c r="B5" s="20" t="s">
        <v>157</v>
      </c>
      <c r="D5" s="21"/>
      <c r="E5" s="19" t="s">
        <v>116</v>
      </c>
      <c r="F5" s="240" t="s">
        <v>158</v>
      </c>
      <c r="G5" s="240"/>
      <c r="H5" s="22"/>
      <c r="I5" s="23"/>
      <c r="J5" s="23"/>
      <c r="K5" s="24"/>
      <c r="M5" s="23"/>
      <c r="N5" s="25"/>
      <c r="O5" s="25"/>
      <c r="P5" s="26"/>
      <c r="Q5" s="27"/>
      <c r="R5" s="27"/>
      <c r="S5" s="17"/>
      <c r="T5" s="17"/>
      <c r="U5" s="17"/>
      <c r="V5" s="17"/>
      <c r="W5" s="17"/>
      <c r="X5" s="1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</row>
    <row r="6" spans="1:114" s="18" customFormat="1" ht="16.5" customHeight="1" x14ac:dyDescent="0.2">
      <c r="A6" s="19" t="s">
        <v>115</v>
      </c>
      <c r="B6" s="28" t="s">
        <v>157</v>
      </c>
      <c r="D6" s="21"/>
      <c r="E6" s="29" t="s">
        <v>117</v>
      </c>
      <c r="F6" s="244" t="s">
        <v>159</v>
      </c>
      <c r="G6" s="244"/>
      <c r="H6" s="22"/>
      <c r="I6" s="23"/>
      <c r="J6" s="23"/>
      <c r="K6" s="30"/>
      <c r="M6" s="23"/>
      <c r="N6" s="25"/>
      <c r="O6" s="25"/>
      <c r="P6" s="26"/>
      <c r="Q6" s="27"/>
      <c r="R6" s="27"/>
      <c r="S6" s="17"/>
      <c r="T6" s="17"/>
      <c r="U6" s="17"/>
      <c r="V6" s="17"/>
      <c r="W6" s="17"/>
      <c r="X6" s="1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</row>
    <row r="7" spans="1:114" s="18" customFormat="1" ht="16.5" customHeight="1" x14ac:dyDescent="0.2">
      <c r="A7" s="19" t="s">
        <v>86</v>
      </c>
      <c r="B7" s="31"/>
      <c r="D7" s="21"/>
      <c r="E7" s="29" t="s">
        <v>85</v>
      </c>
      <c r="F7" s="244"/>
      <c r="G7" s="244"/>
      <c r="H7" s="22"/>
      <c r="I7" s="23"/>
      <c r="J7" s="23"/>
      <c r="K7" s="32"/>
      <c r="N7" s="33"/>
      <c r="O7" s="33"/>
      <c r="P7" s="26"/>
      <c r="Q7" s="27"/>
      <c r="R7" s="27"/>
      <c r="S7" s="17"/>
      <c r="T7" s="17"/>
      <c r="U7" s="17"/>
      <c r="V7" s="17"/>
      <c r="W7" s="17"/>
      <c r="X7" s="1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</row>
    <row r="8" spans="1:114" s="18" customFormat="1" ht="16.5" customHeight="1" x14ac:dyDescent="0.2">
      <c r="A8" s="34" t="s">
        <v>87</v>
      </c>
      <c r="B8" s="35"/>
      <c r="D8" s="21"/>
      <c r="E8" s="29" t="s">
        <v>84</v>
      </c>
      <c r="F8" s="244" t="s">
        <v>202</v>
      </c>
      <c r="G8" s="244"/>
      <c r="H8" s="22"/>
      <c r="I8" s="23"/>
      <c r="J8" s="23"/>
      <c r="K8" s="32"/>
      <c r="N8" s="33"/>
      <c r="O8" s="33"/>
      <c r="P8" s="26"/>
      <c r="Q8" s="27"/>
      <c r="R8" s="27"/>
      <c r="S8" s="17"/>
      <c r="T8" s="17"/>
      <c r="U8" s="17"/>
      <c r="V8" s="17"/>
      <c r="W8" s="17"/>
      <c r="X8" s="1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</row>
    <row r="9" spans="1:114" ht="16.5" customHeight="1" x14ac:dyDescent="0.2">
      <c r="A9" s="36"/>
      <c r="B9" s="37"/>
      <c r="C9" s="36"/>
      <c r="D9" s="38"/>
      <c r="E9" s="39"/>
      <c r="G9" s="36"/>
      <c r="H9" s="36"/>
      <c r="I9" s="38"/>
      <c r="J9" s="36"/>
      <c r="K9" s="36"/>
      <c r="L9" s="36"/>
      <c r="M9" s="36"/>
      <c r="N9" s="36"/>
      <c r="O9" s="36"/>
      <c r="Q9" s="42"/>
      <c r="R9" s="42"/>
      <c r="S9" s="36"/>
      <c r="T9" s="36"/>
      <c r="U9" s="36"/>
      <c r="V9" s="36"/>
      <c r="W9" s="36"/>
      <c r="X9" s="36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17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</row>
    <row r="10" spans="1:114" s="48" customFormat="1" ht="12.75" x14ac:dyDescent="0.2">
      <c r="A10" s="43" t="s">
        <v>89</v>
      </c>
      <c r="B10" s="44"/>
      <c r="C10" s="44"/>
      <c r="D10" s="44"/>
      <c r="E10" s="45"/>
      <c r="F10" s="46" t="s">
        <v>102</v>
      </c>
      <c r="G10" s="47"/>
      <c r="H10" s="47"/>
      <c r="I10" s="47"/>
      <c r="J10" s="47"/>
      <c r="K10" s="47"/>
      <c r="L10" s="47"/>
      <c r="M10" s="47"/>
      <c r="N10" s="47"/>
      <c r="O10" s="47"/>
      <c r="Q10" s="49"/>
      <c r="R10" s="49"/>
      <c r="S10" s="47"/>
      <c r="T10" s="47"/>
      <c r="U10" s="47"/>
      <c r="V10" s="47"/>
      <c r="W10" s="47"/>
      <c r="X10" s="47"/>
      <c r="Y10" s="49"/>
      <c r="Z10" s="49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1"/>
    </row>
    <row r="11" spans="1:114" s="59" customFormat="1" ht="49.9" customHeight="1" x14ac:dyDescent="0.2">
      <c r="A11" s="52" t="s">
        <v>43</v>
      </c>
      <c r="B11" s="52" t="s">
        <v>22</v>
      </c>
      <c r="C11" s="52" t="s">
        <v>44</v>
      </c>
      <c r="D11" s="52" t="s">
        <v>0</v>
      </c>
      <c r="E11" s="53" t="s">
        <v>55</v>
      </c>
      <c r="F11" s="54" t="str">
        <f>B67</f>
        <v>ResCare - WIOA Title I</v>
      </c>
      <c r="G11" s="55" t="str">
        <f>B68</f>
        <v>Seneca Highlands IU9 (Adult &amp; Literacy)</v>
      </c>
      <c r="H11" s="56" t="str">
        <f>B69</f>
        <v>IU10 (Adult &amp; Literacy)</v>
      </c>
      <c r="I11" s="55" t="str">
        <f>B70</f>
        <v>CTE</v>
      </c>
      <c r="J11" s="55" t="str">
        <f>B71</f>
        <v>DCED (CBSG)</v>
      </c>
      <c r="K11" s="55" t="str">
        <f>B72</f>
        <v>HUD</v>
      </c>
      <c r="L11" s="55" t="str">
        <f>B73</f>
        <v>Job Corps</v>
      </c>
      <c r="M11" s="55" t="str">
        <f>B74</f>
        <v>VETS (DVOP)</v>
      </c>
      <c r="N11" s="55" t="str">
        <f>B75</f>
        <v>JVSG (LVER)</v>
      </c>
      <c r="O11" s="55" t="str">
        <f>B76</f>
        <v>Wagner Peyser (BWPO)</v>
      </c>
      <c r="P11" s="55" t="str">
        <f>B77</f>
        <v>REO</v>
      </c>
      <c r="Q11" s="55" t="str">
        <f>B78</f>
        <v>AARP (SCSEP)</v>
      </c>
      <c r="R11" s="55" t="str">
        <f>B79</f>
        <v>A4TD (SCSEP)</v>
      </c>
      <c r="S11" s="55" t="str">
        <f>B80</f>
        <v>DHS (TANF)</v>
      </c>
      <c r="T11" s="55" t="str">
        <f>B81</f>
        <v>Trade</v>
      </c>
      <c r="U11" s="55" t="str">
        <f>B82</f>
        <v>UC</v>
      </c>
      <c r="V11" s="55" t="str">
        <f>B83</f>
        <v>OVR</v>
      </c>
      <c r="W11" s="55" t="str">
        <f>B84</f>
        <v>YouthBuild</v>
      </c>
      <c r="X11" s="55" t="str">
        <f>B85</f>
        <v>FLC</v>
      </c>
      <c r="Y11" s="55" t="str">
        <f>B86</f>
        <v>Rapid Response</v>
      </c>
      <c r="Z11" s="55" t="str">
        <f>B87</f>
        <v>NFJP</v>
      </c>
      <c r="AA11" s="55" t="str">
        <f>B88</f>
        <v>NANP</v>
      </c>
      <c r="AB11" s="55" t="str">
        <f>B89</f>
        <v>ATO</v>
      </c>
      <c r="AC11" s="55" t="str">
        <f>B90</f>
        <v>Workers Comp</v>
      </c>
      <c r="AD11" s="55" t="str">
        <f>B91</f>
        <v>Mediation</v>
      </c>
      <c r="AE11" s="55" t="str">
        <f>B92</f>
        <v>AD VET</v>
      </c>
      <c r="AF11" s="55" t="str">
        <f>B93</f>
        <v>UCBR</v>
      </c>
      <c r="AG11" s="55" t="str">
        <f>B94</f>
        <v>Children's Aide Society</v>
      </c>
      <c r="AH11" s="55" t="str">
        <f>B95</f>
        <v>Spherion</v>
      </c>
      <c r="AI11" s="55" t="str">
        <f>B96</f>
        <v>Workforce Solutions</v>
      </c>
      <c r="AJ11" s="55">
        <f>B97</f>
        <v>0</v>
      </c>
      <c r="AK11" s="55">
        <f>B98</f>
        <v>0</v>
      </c>
      <c r="AL11" s="55">
        <f>B99</f>
        <v>0</v>
      </c>
      <c r="AM11" s="57" t="s">
        <v>56</v>
      </c>
      <c r="AN11" s="58" t="s">
        <v>109</v>
      </c>
    </row>
    <row r="12" spans="1:114" s="36" customFormat="1" ht="16.149999999999999" customHeight="1" x14ac:dyDescent="0.2">
      <c r="A12" s="60" t="s">
        <v>42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2"/>
    </row>
    <row r="13" spans="1:114" s="70" customFormat="1" ht="16.149999999999999" customHeight="1" thickBot="1" x14ac:dyDescent="0.25">
      <c r="A13" s="63" t="s">
        <v>110</v>
      </c>
      <c r="B13" s="63"/>
      <c r="C13" s="64"/>
      <c r="D13" s="65"/>
      <c r="E13" s="66">
        <f>SUM(E15:E20)</f>
        <v>35681.760000000002</v>
      </c>
      <c r="F13" s="67">
        <f t="shared" ref="F13:AL13" si="0">SUM(F15:F20)</f>
        <v>5072.49</v>
      </c>
      <c r="G13" s="67">
        <f t="shared" si="0"/>
        <v>2535.31</v>
      </c>
      <c r="H13" s="67">
        <f t="shared" si="0"/>
        <v>0</v>
      </c>
      <c r="I13" s="67">
        <f t="shared" si="0"/>
        <v>0</v>
      </c>
      <c r="J13" s="67">
        <f t="shared" si="0"/>
        <v>797</v>
      </c>
      <c r="K13" s="67">
        <f t="shared" si="0"/>
        <v>0</v>
      </c>
      <c r="L13" s="67">
        <f t="shared" si="0"/>
        <v>0</v>
      </c>
      <c r="M13" s="67">
        <f t="shared" si="0"/>
        <v>0</v>
      </c>
      <c r="N13" s="67">
        <f t="shared" si="0"/>
        <v>0</v>
      </c>
      <c r="O13" s="67">
        <f t="shared" si="0"/>
        <v>4819.1499999999996</v>
      </c>
      <c r="P13" s="67">
        <f t="shared" si="0"/>
        <v>0</v>
      </c>
      <c r="Q13" s="67">
        <f t="shared" si="0"/>
        <v>0</v>
      </c>
      <c r="R13" s="67">
        <f t="shared" si="0"/>
        <v>0</v>
      </c>
      <c r="S13" s="67">
        <f t="shared" si="0"/>
        <v>8423.91</v>
      </c>
      <c r="T13" s="67">
        <f t="shared" si="0"/>
        <v>6134.78</v>
      </c>
      <c r="U13" s="67">
        <f t="shared" si="0"/>
        <v>1813.25</v>
      </c>
      <c r="V13" s="67">
        <f t="shared" si="0"/>
        <v>2535.31</v>
      </c>
      <c r="W13" s="67">
        <f t="shared" si="0"/>
        <v>0</v>
      </c>
      <c r="X13" s="67">
        <f t="shared" si="0"/>
        <v>0</v>
      </c>
      <c r="Y13" s="67">
        <f t="shared" si="0"/>
        <v>2535.31</v>
      </c>
      <c r="Z13" s="67">
        <f t="shared" si="0"/>
        <v>0</v>
      </c>
      <c r="AA13" s="67">
        <f t="shared" si="0"/>
        <v>0</v>
      </c>
      <c r="AB13" s="67">
        <f t="shared" si="0"/>
        <v>0</v>
      </c>
      <c r="AC13" s="67">
        <f t="shared" si="0"/>
        <v>0</v>
      </c>
      <c r="AD13" s="67">
        <f t="shared" si="0"/>
        <v>0</v>
      </c>
      <c r="AE13" s="67">
        <f t="shared" si="0"/>
        <v>0</v>
      </c>
      <c r="AF13" s="67">
        <f t="shared" si="0"/>
        <v>0</v>
      </c>
      <c r="AG13" s="67">
        <f t="shared" si="0"/>
        <v>0</v>
      </c>
      <c r="AH13" s="67">
        <f t="shared" si="0"/>
        <v>0</v>
      </c>
      <c r="AI13" s="67">
        <f t="shared" si="0"/>
        <v>1015.25</v>
      </c>
      <c r="AJ13" s="67">
        <f t="shared" si="0"/>
        <v>0</v>
      </c>
      <c r="AK13" s="67">
        <f t="shared" si="0"/>
        <v>0</v>
      </c>
      <c r="AL13" s="67">
        <f t="shared" si="0"/>
        <v>0</v>
      </c>
      <c r="AM13" s="68">
        <f>SUM(F13:AL13)</f>
        <v>35681.760000000002</v>
      </c>
      <c r="AN13" s="69">
        <f>E13-AM13</f>
        <v>0</v>
      </c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</row>
    <row r="14" spans="1:114" s="70" customFormat="1" ht="16.149999999999999" customHeight="1" thickBot="1" x14ac:dyDescent="0.25">
      <c r="A14" s="63"/>
      <c r="B14" s="63"/>
      <c r="C14" s="71"/>
      <c r="D14" s="72" t="s">
        <v>149</v>
      </c>
      <c r="E14" s="73">
        <f>(3849*9.27)+1.53</f>
        <v>35681.760000000002</v>
      </c>
      <c r="F14" s="74"/>
      <c r="G14" s="74"/>
      <c r="H14" s="74"/>
      <c r="I14" s="74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8"/>
      <c r="AN14" s="75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</row>
    <row r="15" spans="1:114" s="86" customFormat="1" ht="44.25" customHeight="1" x14ac:dyDescent="0.2">
      <c r="A15" s="76" t="s">
        <v>19</v>
      </c>
      <c r="B15" s="77" t="s">
        <v>206</v>
      </c>
      <c r="C15" s="78" t="s">
        <v>143</v>
      </c>
      <c r="D15" s="79" t="s">
        <v>181</v>
      </c>
      <c r="E15" s="230">
        <f>E14-E16-E17</f>
        <v>18766.16</v>
      </c>
      <c r="F15" s="80">
        <f>E15*$F$67</f>
        <v>5072.49</v>
      </c>
      <c r="G15" s="80">
        <f>E15*$F$68</f>
        <v>2535.31</v>
      </c>
      <c r="H15" s="80">
        <f>E15*$F$69</f>
        <v>0</v>
      </c>
      <c r="I15" s="80">
        <f>E15*$F$70</f>
        <v>0</v>
      </c>
      <c r="J15" s="81">
        <f>E15*$F$71</f>
        <v>0</v>
      </c>
      <c r="K15" s="82">
        <f>E15*$F$72</f>
        <v>0</v>
      </c>
      <c r="L15" s="82">
        <f>E15*$F$73</f>
        <v>0</v>
      </c>
      <c r="M15" s="82">
        <f>E15*$F$74</f>
        <v>0</v>
      </c>
      <c r="N15" s="82">
        <f>E15*$F$75</f>
        <v>0</v>
      </c>
      <c r="O15" s="82">
        <f>E15*$F$76</f>
        <v>4819.1499999999996</v>
      </c>
      <c r="P15" s="82">
        <f>E15*$F$77</f>
        <v>0</v>
      </c>
      <c r="Q15" s="82">
        <f>E15*$F$78</f>
        <v>0</v>
      </c>
      <c r="R15" s="82">
        <f>E15*$F$79</f>
        <v>0</v>
      </c>
      <c r="S15" s="82">
        <f>E15*$F$80</f>
        <v>0</v>
      </c>
      <c r="T15" s="82">
        <f>E15*$F$81</f>
        <v>253.34</v>
      </c>
      <c r="U15" s="82">
        <f>E15*$F$82</f>
        <v>0</v>
      </c>
      <c r="V15" s="82">
        <f>E15*$F$83</f>
        <v>2535.31</v>
      </c>
      <c r="W15" s="82">
        <f>E15*$F$84</f>
        <v>0</v>
      </c>
      <c r="X15" s="82">
        <f>E15*$F$85</f>
        <v>0</v>
      </c>
      <c r="Y15" s="82">
        <f>E15*$F$86</f>
        <v>2535.31</v>
      </c>
      <c r="Z15" s="82">
        <f>E15*$F$87</f>
        <v>0</v>
      </c>
      <c r="AA15" s="82">
        <f>E15*$F$88</f>
        <v>0</v>
      </c>
      <c r="AB15" s="82">
        <f>E15*$F$89</f>
        <v>0</v>
      </c>
      <c r="AC15" s="82">
        <f>E15*$F$90</f>
        <v>0</v>
      </c>
      <c r="AD15" s="82">
        <f>E15*$F$91</f>
        <v>0</v>
      </c>
      <c r="AE15" s="82">
        <f>E15*$F$92</f>
        <v>0</v>
      </c>
      <c r="AF15" s="82">
        <f>E15*$F$93</f>
        <v>0</v>
      </c>
      <c r="AG15" s="82">
        <f>E15*$F$94</f>
        <v>0</v>
      </c>
      <c r="AH15" s="82">
        <f>E15*$F$95</f>
        <v>0</v>
      </c>
      <c r="AI15" s="82">
        <f>E15*$F$96</f>
        <v>1015.25</v>
      </c>
      <c r="AJ15" s="82">
        <f>E15*$F$97</f>
        <v>0</v>
      </c>
      <c r="AK15" s="82">
        <f>E15*$F$98</f>
        <v>0</v>
      </c>
      <c r="AL15" s="82">
        <f>E15*$F$99</f>
        <v>0</v>
      </c>
      <c r="AM15" s="83">
        <f t="shared" ref="AM15:AM20" si="1">SUM(F15:AL15)</f>
        <v>18766.16</v>
      </c>
      <c r="AN15" s="84">
        <f t="shared" ref="AN15:AN47" si="2">E15-AM15</f>
        <v>0</v>
      </c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6" customFormat="1" ht="30" customHeight="1" x14ac:dyDescent="0.2">
      <c r="A16" s="76" t="s">
        <v>146</v>
      </c>
      <c r="B16" s="77" t="s">
        <v>231</v>
      </c>
      <c r="C16" s="78" t="s">
        <v>143</v>
      </c>
      <c r="D16" s="78" t="s">
        <v>144</v>
      </c>
      <c r="E16" s="80">
        <f>SUM(F16:AL16)</f>
        <v>695.25</v>
      </c>
      <c r="F16" s="80"/>
      <c r="G16" s="80"/>
      <c r="H16" s="80"/>
      <c r="I16" s="80"/>
      <c r="J16" s="81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>
        <f>75*9.27</f>
        <v>695.25</v>
      </c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3">
        <f t="shared" si="1"/>
        <v>695.25</v>
      </c>
      <c r="AN16" s="84">
        <f t="shared" si="2"/>
        <v>0</v>
      </c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6" customFormat="1" ht="12.75" x14ac:dyDescent="0.2">
      <c r="A17" s="76" t="s">
        <v>145</v>
      </c>
      <c r="B17" s="77" t="s">
        <v>147</v>
      </c>
      <c r="C17" s="78" t="s">
        <v>143</v>
      </c>
      <c r="D17" s="78" t="s">
        <v>144</v>
      </c>
      <c r="E17" s="80">
        <f>SUM(F17:AL17)</f>
        <v>16220.35</v>
      </c>
      <c r="F17" s="80"/>
      <c r="G17" s="80"/>
      <c r="H17" s="80"/>
      <c r="I17" s="80"/>
      <c r="J17" s="81">
        <v>797</v>
      </c>
      <c r="K17" s="82"/>
      <c r="L17" s="82"/>
      <c r="M17" s="82"/>
      <c r="N17" s="82"/>
      <c r="O17" s="82"/>
      <c r="P17" s="82"/>
      <c r="Q17" s="82">
        <v>0</v>
      </c>
      <c r="R17" s="82">
        <v>0</v>
      </c>
      <c r="S17" s="82">
        <v>8423.91</v>
      </c>
      <c r="T17" s="82">
        <v>5881.44</v>
      </c>
      <c r="U17" s="82">
        <v>1118</v>
      </c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>
        <v>0</v>
      </c>
      <c r="AG17" s="82"/>
      <c r="AH17" s="82">
        <v>0</v>
      </c>
      <c r="AI17" s="82"/>
      <c r="AJ17" s="82"/>
      <c r="AK17" s="82"/>
      <c r="AL17" s="82"/>
      <c r="AM17" s="83">
        <f t="shared" si="1"/>
        <v>16220.35</v>
      </c>
      <c r="AN17" s="84">
        <f t="shared" si="2"/>
        <v>0</v>
      </c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90" customFormat="1" ht="48" hidden="1" customHeight="1" x14ac:dyDescent="0.2">
      <c r="A18" s="76" t="s">
        <v>97</v>
      </c>
      <c r="B18" s="87" t="s">
        <v>98</v>
      </c>
      <c r="C18" s="88" t="s">
        <v>143</v>
      </c>
      <c r="D18" s="89" t="s">
        <v>181</v>
      </c>
      <c r="E18" s="106">
        <v>0</v>
      </c>
      <c r="F18" s="80">
        <f>E18*$F$67</f>
        <v>0</v>
      </c>
      <c r="G18" s="80">
        <f>E18*$F$68</f>
        <v>0</v>
      </c>
      <c r="H18" s="80">
        <f>E18*$F$69</f>
        <v>0</v>
      </c>
      <c r="I18" s="80">
        <f>E18*$F$70</f>
        <v>0</v>
      </c>
      <c r="J18" s="81">
        <f>E18*$F$71</f>
        <v>0</v>
      </c>
      <c r="K18" s="82">
        <f>E18*$F$72</f>
        <v>0</v>
      </c>
      <c r="L18" s="82">
        <f>E18*$F$73</f>
        <v>0</v>
      </c>
      <c r="M18" s="82">
        <f>E18*$F$74</f>
        <v>0</v>
      </c>
      <c r="N18" s="82">
        <f>E18*$F$75</f>
        <v>0</v>
      </c>
      <c r="O18" s="82">
        <f>E18*$F$76</f>
        <v>0</v>
      </c>
      <c r="P18" s="82">
        <f>E18*$F$77</f>
        <v>0</v>
      </c>
      <c r="Q18" s="82">
        <f>E18*$F$78</f>
        <v>0</v>
      </c>
      <c r="R18" s="82">
        <f>E18*$F$79</f>
        <v>0</v>
      </c>
      <c r="S18" s="82">
        <f>E18*$F$80</f>
        <v>0</v>
      </c>
      <c r="T18" s="82">
        <f>E18*$F$81</f>
        <v>0</v>
      </c>
      <c r="U18" s="82">
        <f>E18*$F$82</f>
        <v>0</v>
      </c>
      <c r="V18" s="82">
        <f>E18*$F$83</f>
        <v>0</v>
      </c>
      <c r="W18" s="82">
        <f>E18*$F$84</f>
        <v>0</v>
      </c>
      <c r="X18" s="82">
        <f>E18*$F$85</f>
        <v>0</v>
      </c>
      <c r="Y18" s="82">
        <f>E18*$F$86</f>
        <v>0</v>
      </c>
      <c r="Z18" s="82">
        <f>E18*$F$87</f>
        <v>0</v>
      </c>
      <c r="AA18" s="82">
        <f>E18*$F$88</f>
        <v>0</v>
      </c>
      <c r="AB18" s="82">
        <f>E18*$F$89</f>
        <v>0</v>
      </c>
      <c r="AC18" s="82">
        <f>E18*$F$90</f>
        <v>0</v>
      </c>
      <c r="AD18" s="82">
        <f>E18*$F$91</f>
        <v>0</v>
      </c>
      <c r="AE18" s="82">
        <f>E18*$F$92</f>
        <v>0</v>
      </c>
      <c r="AF18" s="82">
        <f>E18*$F$93</f>
        <v>0</v>
      </c>
      <c r="AG18" s="82">
        <f>E18*$F$94</f>
        <v>0</v>
      </c>
      <c r="AH18" s="82">
        <f>E18*$F$95</f>
        <v>0</v>
      </c>
      <c r="AI18" s="82">
        <f>E18*$F$96</f>
        <v>0</v>
      </c>
      <c r="AJ18" s="82">
        <f>E18*$F$97</f>
        <v>0</v>
      </c>
      <c r="AK18" s="82">
        <f>E18*$F$98</f>
        <v>0</v>
      </c>
      <c r="AL18" s="82">
        <f>E18*$F$99</f>
        <v>0</v>
      </c>
      <c r="AM18" s="83">
        <f t="shared" si="1"/>
        <v>0</v>
      </c>
      <c r="AN18" s="84">
        <f t="shared" si="2"/>
        <v>0</v>
      </c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90" customFormat="1" ht="30" hidden="1" customHeight="1" x14ac:dyDescent="0.2">
      <c r="A19" s="76" t="s">
        <v>99</v>
      </c>
      <c r="B19" s="87" t="s">
        <v>21</v>
      </c>
      <c r="C19" s="88"/>
      <c r="D19" s="89"/>
      <c r="E19" s="91">
        <v>0</v>
      </c>
      <c r="F19" s="80">
        <f>E19*$F$67</f>
        <v>0</v>
      </c>
      <c r="G19" s="80">
        <f>E19*$F$68</f>
        <v>0</v>
      </c>
      <c r="H19" s="80">
        <f>E19*$F$69</f>
        <v>0</v>
      </c>
      <c r="I19" s="80">
        <f>E19*$F$70</f>
        <v>0</v>
      </c>
      <c r="J19" s="81">
        <f>E19*$F$71</f>
        <v>0</v>
      </c>
      <c r="K19" s="82">
        <f>E19*$F$72</f>
        <v>0</v>
      </c>
      <c r="L19" s="82">
        <f>E19*$F$73</f>
        <v>0</v>
      </c>
      <c r="M19" s="82">
        <f>E19*$F$74</f>
        <v>0</v>
      </c>
      <c r="N19" s="82">
        <f>E19*$F$75</f>
        <v>0</v>
      </c>
      <c r="O19" s="82">
        <f>E19*$F$76</f>
        <v>0</v>
      </c>
      <c r="P19" s="82">
        <f>E19*$F$77</f>
        <v>0</v>
      </c>
      <c r="Q19" s="82">
        <f>E19*$F$78</f>
        <v>0</v>
      </c>
      <c r="R19" s="82">
        <f>E19*$F$79</f>
        <v>0</v>
      </c>
      <c r="S19" s="82">
        <f>E19*$F$80</f>
        <v>0</v>
      </c>
      <c r="T19" s="82">
        <f>E19*$F$81</f>
        <v>0</v>
      </c>
      <c r="U19" s="82">
        <f>E19*$F$82</f>
        <v>0</v>
      </c>
      <c r="V19" s="82">
        <f>E19*$F$83</f>
        <v>0</v>
      </c>
      <c r="W19" s="82">
        <f>E19*$F$84</f>
        <v>0</v>
      </c>
      <c r="X19" s="82">
        <f>E19*$F$85</f>
        <v>0</v>
      </c>
      <c r="Y19" s="82">
        <f>E19*$F$86</f>
        <v>0</v>
      </c>
      <c r="Z19" s="82">
        <f>E19*$F$87</f>
        <v>0</v>
      </c>
      <c r="AA19" s="82">
        <f>E19*$F$88</f>
        <v>0</v>
      </c>
      <c r="AB19" s="82">
        <f>E19*$F$89</f>
        <v>0</v>
      </c>
      <c r="AC19" s="82">
        <f>E19*$F$90</f>
        <v>0</v>
      </c>
      <c r="AD19" s="82">
        <f>E19*$F$91</f>
        <v>0</v>
      </c>
      <c r="AE19" s="82">
        <f>E19*$F$92</f>
        <v>0</v>
      </c>
      <c r="AF19" s="82">
        <f>E19*$F$93</f>
        <v>0</v>
      </c>
      <c r="AG19" s="82">
        <f>E19*$F$94</f>
        <v>0</v>
      </c>
      <c r="AH19" s="82">
        <f>E19*$F$95</f>
        <v>0</v>
      </c>
      <c r="AI19" s="82">
        <f>E19*$F$96</f>
        <v>0</v>
      </c>
      <c r="AJ19" s="82">
        <f>E19*$F$97</f>
        <v>0</v>
      </c>
      <c r="AK19" s="82">
        <f>E19*$F$98</f>
        <v>0</v>
      </c>
      <c r="AL19" s="82">
        <f>E19*$F$99</f>
        <v>0</v>
      </c>
      <c r="AM19" s="83">
        <f t="shared" si="1"/>
        <v>0</v>
      </c>
      <c r="AN19" s="84">
        <f t="shared" si="2"/>
        <v>0</v>
      </c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6" customFormat="1" ht="30" hidden="1" customHeight="1" x14ac:dyDescent="0.2">
      <c r="A20" s="76" t="s">
        <v>20</v>
      </c>
      <c r="B20" s="92" t="s">
        <v>23</v>
      </c>
      <c r="C20" s="88"/>
      <c r="D20" s="89"/>
      <c r="E20" s="91">
        <v>0</v>
      </c>
      <c r="F20" s="80">
        <f>E20*$F$67</f>
        <v>0</v>
      </c>
      <c r="G20" s="80">
        <f>E20*$F$68</f>
        <v>0</v>
      </c>
      <c r="H20" s="80">
        <f>E20*$F$69</f>
        <v>0</v>
      </c>
      <c r="I20" s="80">
        <f>E20*$F$70</f>
        <v>0</v>
      </c>
      <c r="J20" s="81">
        <f>E20*$F$71</f>
        <v>0</v>
      </c>
      <c r="K20" s="82">
        <f>E20*$F$72</f>
        <v>0</v>
      </c>
      <c r="L20" s="82">
        <f>E20*$F$73</f>
        <v>0</v>
      </c>
      <c r="M20" s="82">
        <f>E20*$F$74</f>
        <v>0</v>
      </c>
      <c r="N20" s="82">
        <f>E20*$F$75</f>
        <v>0</v>
      </c>
      <c r="O20" s="82">
        <f>E20*$F$76</f>
        <v>0</v>
      </c>
      <c r="P20" s="82">
        <f>E20*$F$77</f>
        <v>0</v>
      </c>
      <c r="Q20" s="82">
        <f>E20*$F$78</f>
        <v>0</v>
      </c>
      <c r="R20" s="82">
        <f>E20*$F$79</f>
        <v>0</v>
      </c>
      <c r="S20" s="82">
        <f>E20*$F$80</f>
        <v>0</v>
      </c>
      <c r="T20" s="82">
        <f>E20*$F$81</f>
        <v>0</v>
      </c>
      <c r="U20" s="82">
        <f>E20*$F$82</f>
        <v>0</v>
      </c>
      <c r="V20" s="82">
        <f>E20*$F$83</f>
        <v>0</v>
      </c>
      <c r="W20" s="82">
        <f>E20*$F$84</f>
        <v>0</v>
      </c>
      <c r="X20" s="82">
        <f>E20*$F$85</f>
        <v>0</v>
      </c>
      <c r="Y20" s="82">
        <f>E20*$F$86</f>
        <v>0</v>
      </c>
      <c r="Z20" s="82">
        <f>E20*$F$87</f>
        <v>0</v>
      </c>
      <c r="AA20" s="82">
        <f>E20*$F$88</f>
        <v>0</v>
      </c>
      <c r="AB20" s="82">
        <f>E20*$F$89</f>
        <v>0</v>
      </c>
      <c r="AC20" s="82">
        <f>E20*$F$90</f>
        <v>0</v>
      </c>
      <c r="AD20" s="82">
        <f>E20*$F$91</f>
        <v>0</v>
      </c>
      <c r="AE20" s="82">
        <f>E20*$F$92</f>
        <v>0</v>
      </c>
      <c r="AF20" s="82">
        <f>E20*$F$93</f>
        <v>0</v>
      </c>
      <c r="AG20" s="82">
        <f>E20*$F$94</f>
        <v>0</v>
      </c>
      <c r="AH20" s="82">
        <f>E20*$F$95</f>
        <v>0</v>
      </c>
      <c r="AI20" s="82">
        <f>E20*$F$96</f>
        <v>0</v>
      </c>
      <c r="AJ20" s="82">
        <f>E20*$F$97</f>
        <v>0</v>
      </c>
      <c r="AK20" s="82">
        <f>E20*$F$98</f>
        <v>0</v>
      </c>
      <c r="AL20" s="82">
        <f>E20*$F$99</f>
        <v>0</v>
      </c>
      <c r="AM20" s="83">
        <f t="shared" si="1"/>
        <v>0</v>
      </c>
      <c r="AN20" s="84">
        <f t="shared" si="2"/>
        <v>0</v>
      </c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99" customFormat="1" ht="16.149999999999999" customHeight="1" x14ac:dyDescent="0.2">
      <c r="A21" s="93" t="s">
        <v>96</v>
      </c>
      <c r="B21" s="93"/>
      <c r="C21" s="94"/>
      <c r="D21" s="95"/>
      <c r="E21" s="96">
        <f t="shared" ref="E21:AK21" si="3">SUM(E22:E46)</f>
        <v>21584</v>
      </c>
      <c r="F21" s="96">
        <f t="shared" si="3"/>
        <v>5834.14</v>
      </c>
      <c r="G21" s="96">
        <f t="shared" si="3"/>
        <v>2916</v>
      </c>
      <c r="H21" s="96">
        <f t="shared" si="3"/>
        <v>0</v>
      </c>
      <c r="I21" s="96">
        <f t="shared" si="3"/>
        <v>0</v>
      </c>
      <c r="J21" s="96">
        <f t="shared" si="3"/>
        <v>0</v>
      </c>
      <c r="K21" s="96">
        <f t="shared" si="3"/>
        <v>0</v>
      </c>
      <c r="L21" s="96">
        <f t="shared" si="3"/>
        <v>0</v>
      </c>
      <c r="M21" s="96">
        <f t="shared" si="3"/>
        <v>0</v>
      </c>
      <c r="N21" s="96">
        <f t="shared" si="3"/>
        <v>0</v>
      </c>
      <c r="O21" s="96">
        <f t="shared" si="3"/>
        <v>5542.77</v>
      </c>
      <c r="P21" s="96">
        <f t="shared" si="3"/>
        <v>0</v>
      </c>
      <c r="Q21" s="96">
        <f t="shared" si="3"/>
        <v>0</v>
      </c>
      <c r="R21" s="96">
        <f t="shared" si="3"/>
        <v>0</v>
      </c>
      <c r="S21" s="96">
        <f t="shared" si="3"/>
        <v>0</v>
      </c>
      <c r="T21" s="96">
        <f t="shared" si="3"/>
        <v>291.39</v>
      </c>
      <c r="U21" s="96">
        <f t="shared" si="3"/>
        <v>0</v>
      </c>
      <c r="V21" s="96">
        <f t="shared" si="3"/>
        <v>2916</v>
      </c>
      <c r="W21" s="96">
        <f t="shared" si="3"/>
        <v>0</v>
      </c>
      <c r="X21" s="96">
        <f t="shared" si="3"/>
        <v>0</v>
      </c>
      <c r="Y21" s="96">
        <f t="shared" si="3"/>
        <v>2916</v>
      </c>
      <c r="Z21" s="96">
        <f t="shared" si="3"/>
        <v>0</v>
      </c>
      <c r="AA21" s="96">
        <f t="shared" si="3"/>
        <v>0</v>
      </c>
      <c r="AB21" s="96">
        <f t="shared" si="3"/>
        <v>0</v>
      </c>
      <c r="AC21" s="96">
        <f t="shared" si="3"/>
        <v>0</v>
      </c>
      <c r="AD21" s="96">
        <f t="shared" si="3"/>
        <v>0</v>
      </c>
      <c r="AE21" s="96">
        <f t="shared" si="3"/>
        <v>0</v>
      </c>
      <c r="AF21" s="96">
        <f t="shared" si="3"/>
        <v>0</v>
      </c>
      <c r="AG21" s="96">
        <f t="shared" si="3"/>
        <v>0</v>
      </c>
      <c r="AH21" s="96">
        <f t="shared" si="3"/>
        <v>0</v>
      </c>
      <c r="AI21" s="96">
        <f t="shared" si="3"/>
        <v>1167.7</v>
      </c>
      <c r="AJ21" s="96">
        <f t="shared" si="3"/>
        <v>0</v>
      </c>
      <c r="AK21" s="96">
        <f t="shared" si="3"/>
        <v>0</v>
      </c>
      <c r="AL21" s="96">
        <f>SUM(AL22:AL46)</f>
        <v>0</v>
      </c>
      <c r="AM21" s="97">
        <f>SUM(AM22:AM46)</f>
        <v>21584</v>
      </c>
      <c r="AN21" s="98">
        <f t="shared" si="2"/>
        <v>0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</row>
    <row r="22" spans="1:114" ht="30" customHeight="1" x14ac:dyDescent="0.2">
      <c r="A22" s="76" t="s">
        <v>49</v>
      </c>
      <c r="B22" s="87" t="s">
        <v>50</v>
      </c>
      <c r="C22" s="87" t="s">
        <v>143</v>
      </c>
      <c r="D22" s="89" t="s">
        <v>181</v>
      </c>
      <c r="E22" s="106">
        <f>8880</f>
        <v>8880</v>
      </c>
      <c r="F22" s="80">
        <f t="shared" ref="F22:F30" si="4">E22*$F$67</f>
        <v>2400.2600000000002</v>
      </c>
      <c r="G22" s="81">
        <f t="shared" ref="G22:G30" si="5">E22*$F$68</f>
        <v>1199.69</v>
      </c>
      <c r="H22" s="81">
        <f t="shared" ref="H22:H30" si="6">E22*$F$69</f>
        <v>0</v>
      </c>
      <c r="I22" s="81">
        <f t="shared" ref="I22:I30" si="7">E22*$F$70</f>
        <v>0</v>
      </c>
      <c r="J22" s="81">
        <f t="shared" ref="J22:J30" si="8">E22*$F$71</f>
        <v>0</v>
      </c>
      <c r="K22" s="82">
        <f t="shared" ref="K22:K30" si="9">E22*$F$72</f>
        <v>0</v>
      </c>
      <c r="L22" s="82">
        <f t="shared" ref="L22:L30" si="10">E22*$F$73</f>
        <v>0</v>
      </c>
      <c r="M22" s="81">
        <f t="shared" ref="M22:M30" si="11">E22*$F$74</f>
        <v>0</v>
      </c>
      <c r="N22" s="82">
        <f t="shared" ref="N22:N30" si="12">E22*$F$75</f>
        <v>0</v>
      </c>
      <c r="O22" s="82">
        <f t="shared" ref="O22:O30" si="13">E22*$F$76</f>
        <v>2280.38</v>
      </c>
      <c r="P22" s="81">
        <f t="shared" ref="P22:P30" si="14">E22*$F$77</f>
        <v>0</v>
      </c>
      <c r="Q22" s="81">
        <f t="shared" ref="Q22:Q30" si="15">E22*$F$78</f>
        <v>0</v>
      </c>
      <c r="R22" s="81">
        <f t="shared" ref="R22:R30" si="16">E22*$F$79</f>
        <v>0</v>
      </c>
      <c r="S22" s="81">
        <f t="shared" ref="S22:S30" si="17">E22*$F$80</f>
        <v>0</v>
      </c>
      <c r="T22" s="81">
        <f t="shared" ref="T22:T30" si="18">E22*$F$81</f>
        <v>119.88</v>
      </c>
      <c r="U22" s="81">
        <f t="shared" ref="U22:U30" si="19">E22*$F$82</f>
        <v>0</v>
      </c>
      <c r="V22" s="81">
        <f t="shared" ref="V22:V30" si="20">E22*$F$83</f>
        <v>1199.69</v>
      </c>
      <c r="W22" s="82">
        <f t="shared" ref="W22:W30" si="21">E22*$F$84</f>
        <v>0</v>
      </c>
      <c r="X22" s="82">
        <f t="shared" ref="X22:X30" si="22">E22*$F$85</f>
        <v>0</v>
      </c>
      <c r="Y22" s="81">
        <f t="shared" ref="Y22:Y30" si="23">E22*$F$86</f>
        <v>1199.69</v>
      </c>
      <c r="Z22" s="81">
        <f t="shared" ref="Z22:Z30" si="24">E22*$F$87</f>
        <v>0</v>
      </c>
      <c r="AA22" s="81">
        <f t="shared" ref="AA22:AA30" si="25">E22*$F$88</f>
        <v>0</v>
      </c>
      <c r="AB22" s="81">
        <f t="shared" ref="AB22:AB30" si="26">E22*$F$89</f>
        <v>0</v>
      </c>
      <c r="AC22" s="81">
        <f t="shared" ref="AC22:AC30" si="27">E22*$F$90</f>
        <v>0</v>
      </c>
      <c r="AD22" s="81">
        <f t="shared" ref="AD22:AD30" si="28">E22*$F$91</f>
        <v>0</v>
      </c>
      <c r="AE22" s="81">
        <f t="shared" ref="AE22:AE30" si="29">E22*$F$92</f>
        <v>0</v>
      </c>
      <c r="AF22" s="81">
        <f t="shared" ref="AF22:AF30" si="30">E22*$F$93</f>
        <v>0</v>
      </c>
      <c r="AG22" s="81">
        <f t="shared" ref="AG22:AG30" si="31">E22*$F$94</f>
        <v>0</v>
      </c>
      <c r="AH22" s="81">
        <f t="shared" ref="AH22:AH30" si="32">E22*$F$95</f>
        <v>0</v>
      </c>
      <c r="AI22" s="81">
        <f t="shared" ref="AI22:AI30" si="33">E22*$F$96</f>
        <v>480.41</v>
      </c>
      <c r="AJ22" s="81">
        <f t="shared" ref="AJ22:AJ30" si="34">E22*$F$97</f>
        <v>0</v>
      </c>
      <c r="AK22" s="81">
        <f t="shared" ref="AK22:AK30" si="35">E22*$F$98</f>
        <v>0</v>
      </c>
      <c r="AL22" s="81">
        <f t="shared" ref="AL22:AL30" si="36">E22*$F$99</f>
        <v>0</v>
      </c>
      <c r="AM22" s="83">
        <f t="shared" ref="AM22:AM46" si="37">SUM(F22:AL22)</f>
        <v>8880</v>
      </c>
      <c r="AN22" s="98">
        <f t="shared" si="2"/>
        <v>0</v>
      </c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</row>
    <row r="23" spans="1:114" s="101" customFormat="1" ht="30" hidden="1" customHeight="1" x14ac:dyDescent="0.2">
      <c r="A23" s="100" t="s">
        <v>24</v>
      </c>
      <c r="B23" s="92" t="s">
        <v>2</v>
      </c>
      <c r="C23" s="87" t="s">
        <v>143</v>
      </c>
      <c r="D23" s="89" t="s">
        <v>181</v>
      </c>
      <c r="E23" s="106">
        <v>0</v>
      </c>
      <c r="F23" s="80">
        <f t="shared" si="4"/>
        <v>0</v>
      </c>
      <c r="G23" s="81">
        <f t="shared" si="5"/>
        <v>0</v>
      </c>
      <c r="H23" s="81">
        <f t="shared" si="6"/>
        <v>0</v>
      </c>
      <c r="I23" s="81">
        <f t="shared" si="7"/>
        <v>0</v>
      </c>
      <c r="J23" s="81">
        <f t="shared" si="8"/>
        <v>0</v>
      </c>
      <c r="K23" s="82">
        <f t="shared" si="9"/>
        <v>0</v>
      </c>
      <c r="L23" s="82">
        <f t="shared" si="10"/>
        <v>0</v>
      </c>
      <c r="M23" s="81">
        <f t="shared" si="11"/>
        <v>0</v>
      </c>
      <c r="N23" s="82">
        <f t="shared" si="12"/>
        <v>0</v>
      </c>
      <c r="O23" s="82">
        <f t="shared" si="13"/>
        <v>0</v>
      </c>
      <c r="P23" s="81">
        <f t="shared" si="14"/>
        <v>0</v>
      </c>
      <c r="Q23" s="81">
        <f t="shared" si="15"/>
        <v>0</v>
      </c>
      <c r="R23" s="81">
        <f t="shared" si="16"/>
        <v>0</v>
      </c>
      <c r="S23" s="81">
        <f t="shared" si="17"/>
        <v>0</v>
      </c>
      <c r="T23" s="81">
        <f t="shared" si="18"/>
        <v>0</v>
      </c>
      <c r="U23" s="81">
        <f t="shared" si="19"/>
        <v>0</v>
      </c>
      <c r="V23" s="81">
        <f t="shared" si="20"/>
        <v>0</v>
      </c>
      <c r="W23" s="82">
        <f t="shared" si="21"/>
        <v>0</v>
      </c>
      <c r="X23" s="82">
        <f t="shared" si="22"/>
        <v>0</v>
      </c>
      <c r="Y23" s="81">
        <f t="shared" si="23"/>
        <v>0</v>
      </c>
      <c r="Z23" s="81">
        <f t="shared" si="24"/>
        <v>0</v>
      </c>
      <c r="AA23" s="81">
        <f t="shared" si="25"/>
        <v>0</v>
      </c>
      <c r="AB23" s="81">
        <f t="shared" si="26"/>
        <v>0</v>
      </c>
      <c r="AC23" s="81">
        <f t="shared" si="27"/>
        <v>0</v>
      </c>
      <c r="AD23" s="81">
        <f t="shared" si="28"/>
        <v>0</v>
      </c>
      <c r="AE23" s="81">
        <f t="shared" si="29"/>
        <v>0</v>
      </c>
      <c r="AF23" s="81">
        <f t="shared" si="30"/>
        <v>0</v>
      </c>
      <c r="AG23" s="81">
        <f t="shared" si="31"/>
        <v>0</v>
      </c>
      <c r="AH23" s="81">
        <f t="shared" si="32"/>
        <v>0</v>
      </c>
      <c r="AI23" s="81">
        <f t="shared" si="33"/>
        <v>0</v>
      </c>
      <c r="AJ23" s="81">
        <f t="shared" si="34"/>
        <v>0</v>
      </c>
      <c r="AK23" s="81">
        <f t="shared" si="35"/>
        <v>0</v>
      </c>
      <c r="AL23" s="81">
        <f t="shared" si="36"/>
        <v>0</v>
      </c>
      <c r="AM23" s="83">
        <f t="shared" si="37"/>
        <v>0</v>
      </c>
      <c r="AN23" s="98">
        <f t="shared" si="2"/>
        <v>0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</row>
    <row r="24" spans="1:114" s="101" customFormat="1" ht="30" customHeight="1" x14ac:dyDescent="0.2">
      <c r="A24" s="100" t="s">
        <v>24</v>
      </c>
      <c r="B24" s="92" t="s">
        <v>2</v>
      </c>
      <c r="C24" s="102" t="s">
        <v>13</v>
      </c>
      <c r="D24" s="89" t="s">
        <v>181</v>
      </c>
      <c r="E24" s="106">
        <v>1500</v>
      </c>
      <c r="F24" s="80">
        <f t="shared" si="4"/>
        <v>405.45</v>
      </c>
      <c r="G24" s="81">
        <f t="shared" si="5"/>
        <v>202.65</v>
      </c>
      <c r="H24" s="81">
        <f t="shared" si="6"/>
        <v>0</v>
      </c>
      <c r="I24" s="81">
        <f t="shared" si="7"/>
        <v>0</v>
      </c>
      <c r="J24" s="81">
        <f t="shared" si="8"/>
        <v>0</v>
      </c>
      <c r="K24" s="82">
        <f t="shared" si="9"/>
        <v>0</v>
      </c>
      <c r="L24" s="82">
        <f t="shared" si="10"/>
        <v>0</v>
      </c>
      <c r="M24" s="81">
        <f t="shared" si="11"/>
        <v>0</v>
      </c>
      <c r="N24" s="82">
        <f t="shared" si="12"/>
        <v>0</v>
      </c>
      <c r="O24" s="82">
        <f t="shared" si="13"/>
        <v>385.2</v>
      </c>
      <c r="P24" s="81">
        <f t="shared" si="14"/>
        <v>0</v>
      </c>
      <c r="Q24" s="81">
        <f t="shared" si="15"/>
        <v>0</v>
      </c>
      <c r="R24" s="81">
        <f t="shared" si="16"/>
        <v>0</v>
      </c>
      <c r="S24" s="81">
        <f t="shared" si="17"/>
        <v>0</v>
      </c>
      <c r="T24" s="81">
        <f t="shared" si="18"/>
        <v>20.25</v>
      </c>
      <c r="U24" s="81">
        <f t="shared" si="19"/>
        <v>0</v>
      </c>
      <c r="V24" s="81">
        <f t="shared" si="20"/>
        <v>202.65</v>
      </c>
      <c r="W24" s="82">
        <f t="shared" si="21"/>
        <v>0</v>
      </c>
      <c r="X24" s="82">
        <f t="shared" si="22"/>
        <v>0</v>
      </c>
      <c r="Y24" s="81">
        <f t="shared" si="23"/>
        <v>202.65</v>
      </c>
      <c r="Z24" s="81">
        <f t="shared" si="24"/>
        <v>0</v>
      </c>
      <c r="AA24" s="81">
        <f t="shared" si="25"/>
        <v>0</v>
      </c>
      <c r="AB24" s="81">
        <f t="shared" si="26"/>
        <v>0</v>
      </c>
      <c r="AC24" s="81">
        <f t="shared" si="27"/>
        <v>0</v>
      </c>
      <c r="AD24" s="81">
        <f t="shared" si="28"/>
        <v>0</v>
      </c>
      <c r="AE24" s="81">
        <f t="shared" si="29"/>
        <v>0</v>
      </c>
      <c r="AF24" s="81">
        <f t="shared" si="30"/>
        <v>0</v>
      </c>
      <c r="AG24" s="81">
        <f t="shared" si="31"/>
        <v>0</v>
      </c>
      <c r="AH24" s="81">
        <f t="shared" si="32"/>
        <v>0</v>
      </c>
      <c r="AI24" s="81">
        <f t="shared" si="33"/>
        <v>81.150000000000006</v>
      </c>
      <c r="AJ24" s="81">
        <f t="shared" si="34"/>
        <v>0</v>
      </c>
      <c r="AK24" s="81">
        <f t="shared" si="35"/>
        <v>0</v>
      </c>
      <c r="AL24" s="81">
        <f t="shared" si="36"/>
        <v>0</v>
      </c>
      <c r="AM24" s="83">
        <f t="shared" si="37"/>
        <v>1500</v>
      </c>
      <c r="AN24" s="98">
        <f t="shared" si="2"/>
        <v>0</v>
      </c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</row>
    <row r="25" spans="1:114" s="101" customFormat="1" ht="30" hidden="1" customHeight="1" x14ac:dyDescent="0.2">
      <c r="A25" s="100" t="s">
        <v>25</v>
      </c>
      <c r="B25" s="77" t="s">
        <v>112</v>
      </c>
      <c r="C25" s="102" t="s">
        <v>13</v>
      </c>
      <c r="D25" s="89"/>
      <c r="E25" s="106">
        <v>0</v>
      </c>
      <c r="F25" s="80">
        <f t="shared" si="4"/>
        <v>0</v>
      </c>
      <c r="G25" s="81">
        <f t="shared" si="5"/>
        <v>0</v>
      </c>
      <c r="H25" s="81">
        <f t="shared" si="6"/>
        <v>0</v>
      </c>
      <c r="I25" s="81">
        <f t="shared" si="7"/>
        <v>0</v>
      </c>
      <c r="J25" s="81">
        <f t="shared" si="8"/>
        <v>0</v>
      </c>
      <c r="K25" s="82">
        <f t="shared" si="9"/>
        <v>0</v>
      </c>
      <c r="L25" s="82">
        <f t="shared" si="10"/>
        <v>0</v>
      </c>
      <c r="M25" s="81">
        <f t="shared" si="11"/>
        <v>0</v>
      </c>
      <c r="N25" s="82">
        <f t="shared" si="12"/>
        <v>0</v>
      </c>
      <c r="O25" s="82">
        <f t="shared" si="13"/>
        <v>0</v>
      </c>
      <c r="P25" s="81">
        <f t="shared" si="14"/>
        <v>0</v>
      </c>
      <c r="Q25" s="81">
        <f t="shared" si="15"/>
        <v>0</v>
      </c>
      <c r="R25" s="81">
        <f t="shared" si="16"/>
        <v>0</v>
      </c>
      <c r="S25" s="81">
        <f t="shared" si="17"/>
        <v>0</v>
      </c>
      <c r="T25" s="81">
        <f t="shared" si="18"/>
        <v>0</v>
      </c>
      <c r="U25" s="81">
        <f t="shared" si="19"/>
        <v>0</v>
      </c>
      <c r="V25" s="81">
        <f t="shared" si="20"/>
        <v>0</v>
      </c>
      <c r="W25" s="82">
        <f t="shared" si="21"/>
        <v>0</v>
      </c>
      <c r="X25" s="82">
        <f t="shared" si="22"/>
        <v>0</v>
      </c>
      <c r="Y25" s="81">
        <f t="shared" si="23"/>
        <v>0</v>
      </c>
      <c r="Z25" s="81">
        <f t="shared" si="24"/>
        <v>0</v>
      </c>
      <c r="AA25" s="81">
        <f t="shared" si="25"/>
        <v>0</v>
      </c>
      <c r="AB25" s="81">
        <f t="shared" si="26"/>
        <v>0</v>
      </c>
      <c r="AC25" s="81">
        <f t="shared" si="27"/>
        <v>0</v>
      </c>
      <c r="AD25" s="81">
        <f t="shared" si="28"/>
        <v>0</v>
      </c>
      <c r="AE25" s="81">
        <f t="shared" si="29"/>
        <v>0</v>
      </c>
      <c r="AF25" s="81">
        <f t="shared" si="30"/>
        <v>0</v>
      </c>
      <c r="AG25" s="81">
        <f t="shared" si="31"/>
        <v>0</v>
      </c>
      <c r="AH25" s="81">
        <f t="shared" si="32"/>
        <v>0</v>
      </c>
      <c r="AI25" s="81">
        <f t="shared" si="33"/>
        <v>0</v>
      </c>
      <c r="AJ25" s="81">
        <f t="shared" si="34"/>
        <v>0</v>
      </c>
      <c r="AK25" s="81">
        <f t="shared" si="35"/>
        <v>0</v>
      </c>
      <c r="AL25" s="81">
        <f t="shared" si="36"/>
        <v>0</v>
      </c>
      <c r="AM25" s="83">
        <f t="shared" si="37"/>
        <v>0</v>
      </c>
      <c r="AN25" s="98">
        <f t="shared" si="2"/>
        <v>0</v>
      </c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</row>
    <row r="26" spans="1:114" s="101" customFormat="1" ht="30" hidden="1" customHeight="1" x14ac:dyDescent="0.2">
      <c r="A26" s="100" t="s">
        <v>26</v>
      </c>
      <c r="B26" s="77" t="s">
        <v>113</v>
      </c>
      <c r="C26" s="102" t="s">
        <v>143</v>
      </c>
      <c r="D26" s="103"/>
      <c r="E26" s="106">
        <v>0</v>
      </c>
      <c r="F26" s="80">
        <f t="shared" si="4"/>
        <v>0</v>
      </c>
      <c r="G26" s="81">
        <f t="shared" si="5"/>
        <v>0</v>
      </c>
      <c r="H26" s="81">
        <f t="shared" si="6"/>
        <v>0</v>
      </c>
      <c r="I26" s="81">
        <f t="shared" si="7"/>
        <v>0</v>
      </c>
      <c r="J26" s="81">
        <f t="shared" si="8"/>
        <v>0</v>
      </c>
      <c r="K26" s="82">
        <f t="shared" si="9"/>
        <v>0</v>
      </c>
      <c r="L26" s="82">
        <f t="shared" si="10"/>
        <v>0</v>
      </c>
      <c r="M26" s="81">
        <f t="shared" si="11"/>
        <v>0</v>
      </c>
      <c r="N26" s="82">
        <f t="shared" si="12"/>
        <v>0</v>
      </c>
      <c r="O26" s="82">
        <f t="shared" si="13"/>
        <v>0</v>
      </c>
      <c r="P26" s="81">
        <f t="shared" si="14"/>
        <v>0</v>
      </c>
      <c r="Q26" s="81">
        <f t="shared" si="15"/>
        <v>0</v>
      </c>
      <c r="R26" s="81">
        <f t="shared" si="16"/>
        <v>0</v>
      </c>
      <c r="S26" s="81">
        <f t="shared" si="17"/>
        <v>0</v>
      </c>
      <c r="T26" s="81">
        <f t="shared" si="18"/>
        <v>0</v>
      </c>
      <c r="U26" s="81">
        <f t="shared" si="19"/>
        <v>0</v>
      </c>
      <c r="V26" s="81">
        <f t="shared" si="20"/>
        <v>0</v>
      </c>
      <c r="W26" s="82">
        <f t="shared" si="21"/>
        <v>0</v>
      </c>
      <c r="X26" s="82">
        <f t="shared" si="22"/>
        <v>0</v>
      </c>
      <c r="Y26" s="81">
        <f t="shared" si="23"/>
        <v>0</v>
      </c>
      <c r="Z26" s="81">
        <f t="shared" si="24"/>
        <v>0</v>
      </c>
      <c r="AA26" s="81">
        <f t="shared" si="25"/>
        <v>0</v>
      </c>
      <c r="AB26" s="81">
        <f t="shared" si="26"/>
        <v>0</v>
      </c>
      <c r="AC26" s="81">
        <f t="shared" si="27"/>
        <v>0</v>
      </c>
      <c r="AD26" s="81">
        <f t="shared" si="28"/>
        <v>0</v>
      </c>
      <c r="AE26" s="81">
        <f t="shared" si="29"/>
        <v>0</v>
      </c>
      <c r="AF26" s="81">
        <f t="shared" si="30"/>
        <v>0</v>
      </c>
      <c r="AG26" s="81">
        <f t="shared" si="31"/>
        <v>0</v>
      </c>
      <c r="AH26" s="81">
        <f t="shared" si="32"/>
        <v>0</v>
      </c>
      <c r="AI26" s="81">
        <f t="shared" si="33"/>
        <v>0</v>
      </c>
      <c r="AJ26" s="81">
        <f t="shared" si="34"/>
        <v>0</v>
      </c>
      <c r="AK26" s="81">
        <f t="shared" si="35"/>
        <v>0</v>
      </c>
      <c r="AL26" s="81">
        <f t="shared" si="36"/>
        <v>0</v>
      </c>
      <c r="AM26" s="83">
        <f t="shared" si="37"/>
        <v>0</v>
      </c>
      <c r="AN26" s="98">
        <f t="shared" si="2"/>
        <v>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</row>
    <row r="27" spans="1:114" ht="30" hidden="1" customHeight="1" x14ac:dyDescent="0.2">
      <c r="A27" s="76" t="s">
        <v>51</v>
      </c>
      <c r="B27" s="87" t="s">
        <v>52</v>
      </c>
      <c r="C27" s="87"/>
      <c r="D27" s="89"/>
      <c r="E27" s="106">
        <v>0</v>
      </c>
      <c r="F27" s="80">
        <f t="shared" si="4"/>
        <v>0</v>
      </c>
      <c r="G27" s="81">
        <f t="shared" si="5"/>
        <v>0</v>
      </c>
      <c r="H27" s="81">
        <f t="shared" si="6"/>
        <v>0</v>
      </c>
      <c r="I27" s="81">
        <f t="shared" si="7"/>
        <v>0</v>
      </c>
      <c r="J27" s="81">
        <f t="shared" si="8"/>
        <v>0</v>
      </c>
      <c r="K27" s="82">
        <f t="shared" si="9"/>
        <v>0</v>
      </c>
      <c r="L27" s="82">
        <f t="shared" si="10"/>
        <v>0</v>
      </c>
      <c r="M27" s="81">
        <f t="shared" si="11"/>
        <v>0</v>
      </c>
      <c r="N27" s="82">
        <f t="shared" si="12"/>
        <v>0</v>
      </c>
      <c r="O27" s="82">
        <f t="shared" si="13"/>
        <v>0</v>
      </c>
      <c r="P27" s="81">
        <f t="shared" si="14"/>
        <v>0</v>
      </c>
      <c r="Q27" s="81">
        <f t="shared" si="15"/>
        <v>0</v>
      </c>
      <c r="R27" s="81">
        <f t="shared" si="16"/>
        <v>0</v>
      </c>
      <c r="S27" s="81">
        <f t="shared" si="17"/>
        <v>0</v>
      </c>
      <c r="T27" s="81">
        <f t="shared" si="18"/>
        <v>0</v>
      </c>
      <c r="U27" s="81">
        <f t="shared" si="19"/>
        <v>0</v>
      </c>
      <c r="V27" s="81">
        <f t="shared" si="20"/>
        <v>0</v>
      </c>
      <c r="W27" s="82">
        <f t="shared" si="21"/>
        <v>0</v>
      </c>
      <c r="X27" s="82">
        <f t="shared" si="22"/>
        <v>0</v>
      </c>
      <c r="Y27" s="81">
        <f t="shared" si="23"/>
        <v>0</v>
      </c>
      <c r="Z27" s="81">
        <f t="shared" si="24"/>
        <v>0</v>
      </c>
      <c r="AA27" s="81">
        <f t="shared" si="25"/>
        <v>0</v>
      </c>
      <c r="AB27" s="81">
        <f t="shared" si="26"/>
        <v>0</v>
      </c>
      <c r="AC27" s="81">
        <f t="shared" si="27"/>
        <v>0</v>
      </c>
      <c r="AD27" s="81">
        <f t="shared" si="28"/>
        <v>0</v>
      </c>
      <c r="AE27" s="81">
        <f t="shared" si="29"/>
        <v>0</v>
      </c>
      <c r="AF27" s="81">
        <f t="shared" si="30"/>
        <v>0</v>
      </c>
      <c r="AG27" s="81">
        <f t="shared" si="31"/>
        <v>0</v>
      </c>
      <c r="AH27" s="81">
        <f t="shared" si="32"/>
        <v>0</v>
      </c>
      <c r="AI27" s="81">
        <f t="shared" si="33"/>
        <v>0</v>
      </c>
      <c r="AJ27" s="81">
        <f t="shared" si="34"/>
        <v>0</v>
      </c>
      <c r="AK27" s="81">
        <f t="shared" si="35"/>
        <v>0</v>
      </c>
      <c r="AL27" s="81">
        <f t="shared" si="36"/>
        <v>0</v>
      </c>
      <c r="AM27" s="83">
        <f t="shared" si="37"/>
        <v>0</v>
      </c>
      <c r="AN27" s="98">
        <f t="shared" si="2"/>
        <v>0</v>
      </c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</row>
    <row r="28" spans="1:114" ht="30" customHeight="1" x14ac:dyDescent="0.2">
      <c r="A28" s="76" t="s">
        <v>27</v>
      </c>
      <c r="B28" s="87" t="s">
        <v>28</v>
      </c>
      <c r="C28" s="87" t="s">
        <v>143</v>
      </c>
      <c r="D28" s="89" t="s">
        <v>181</v>
      </c>
      <c r="E28" s="106">
        <v>3420</v>
      </c>
      <c r="F28" s="80">
        <f t="shared" si="4"/>
        <v>924.43</v>
      </c>
      <c r="G28" s="81">
        <f t="shared" si="5"/>
        <v>462.04</v>
      </c>
      <c r="H28" s="81">
        <f t="shared" si="6"/>
        <v>0</v>
      </c>
      <c r="I28" s="81">
        <f t="shared" si="7"/>
        <v>0</v>
      </c>
      <c r="J28" s="81">
        <f t="shared" si="8"/>
        <v>0</v>
      </c>
      <c r="K28" s="82">
        <f t="shared" si="9"/>
        <v>0</v>
      </c>
      <c r="L28" s="82">
        <f t="shared" si="10"/>
        <v>0</v>
      </c>
      <c r="M28" s="81">
        <f t="shared" si="11"/>
        <v>0</v>
      </c>
      <c r="N28" s="82">
        <f t="shared" si="12"/>
        <v>0</v>
      </c>
      <c r="O28" s="82">
        <f t="shared" si="13"/>
        <v>878.26</v>
      </c>
      <c r="P28" s="81">
        <f t="shared" si="14"/>
        <v>0</v>
      </c>
      <c r="Q28" s="81">
        <f t="shared" si="15"/>
        <v>0</v>
      </c>
      <c r="R28" s="81">
        <f t="shared" si="16"/>
        <v>0</v>
      </c>
      <c r="S28" s="81">
        <f t="shared" si="17"/>
        <v>0</v>
      </c>
      <c r="T28" s="81">
        <f t="shared" si="18"/>
        <v>46.17</v>
      </c>
      <c r="U28" s="81">
        <f t="shared" si="19"/>
        <v>0</v>
      </c>
      <c r="V28" s="81">
        <f t="shared" si="20"/>
        <v>462.04</v>
      </c>
      <c r="W28" s="82">
        <f t="shared" si="21"/>
        <v>0</v>
      </c>
      <c r="X28" s="82">
        <f t="shared" si="22"/>
        <v>0</v>
      </c>
      <c r="Y28" s="81">
        <f t="shared" si="23"/>
        <v>462.04</v>
      </c>
      <c r="Z28" s="81">
        <f t="shared" si="24"/>
        <v>0</v>
      </c>
      <c r="AA28" s="81">
        <f t="shared" si="25"/>
        <v>0</v>
      </c>
      <c r="AB28" s="81">
        <f t="shared" si="26"/>
        <v>0</v>
      </c>
      <c r="AC28" s="81">
        <f t="shared" si="27"/>
        <v>0</v>
      </c>
      <c r="AD28" s="81">
        <f t="shared" si="28"/>
        <v>0</v>
      </c>
      <c r="AE28" s="81">
        <f t="shared" si="29"/>
        <v>0</v>
      </c>
      <c r="AF28" s="81">
        <f t="shared" si="30"/>
        <v>0</v>
      </c>
      <c r="AG28" s="81">
        <f t="shared" si="31"/>
        <v>0</v>
      </c>
      <c r="AH28" s="81">
        <f t="shared" si="32"/>
        <v>0</v>
      </c>
      <c r="AI28" s="81">
        <f t="shared" si="33"/>
        <v>185.02</v>
      </c>
      <c r="AJ28" s="81">
        <f t="shared" si="34"/>
        <v>0</v>
      </c>
      <c r="AK28" s="81">
        <f t="shared" si="35"/>
        <v>0</v>
      </c>
      <c r="AL28" s="81">
        <f t="shared" si="36"/>
        <v>0</v>
      </c>
      <c r="AM28" s="83">
        <f t="shared" si="37"/>
        <v>3420</v>
      </c>
      <c r="AN28" s="98">
        <f t="shared" si="2"/>
        <v>0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</row>
    <row r="29" spans="1:114" ht="30" customHeight="1" x14ac:dyDescent="0.2">
      <c r="A29" s="76" t="s">
        <v>29</v>
      </c>
      <c r="B29" s="87" t="s">
        <v>30</v>
      </c>
      <c r="C29" s="87" t="s">
        <v>143</v>
      </c>
      <c r="D29" s="89" t="s">
        <v>181</v>
      </c>
      <c r="E29" s="106">
        <v>1849</v>
      </c>
      <c r="F29" s="80">
        <f>E29*$F$67+0.01</f>
        <v>499.79</v>
      </c>
      <c r="G29" s="81">
        <f t="shared" si="5"/>
        <v>249.8</v>
      </c>
      <c r="H29" s="81">
        <f t="shared" si="6"/>
        <v>0</v>
      </c>
      <c r="I29" s="81">
        <f t="shared" si="7"/>
        <v>0</v>
      </c>
      <c r="J29" s="81">
        <f t="shared" si="8"/>
        <v>0</v>
      </c>
      <c r="K29" s="82">
        <f t="shared" si="9"/>
        <v>0</v>
      </c>
      <c r="L29" s="82">
        <f t="shared" si="10"/>
        <v>0</v>
      </c>
      <c r="M29" s="81">
        <f t="shared" si="11"/>
        <v>0</v>
      </c>
      <c r="N29" s="82">
        <f t="shared" si="12"/>
        <v>0</v>
      </c>
      <c r="O29" s="82">
        <f t="shared" si="13"/>
        <v>474.82</v>
      </c>
      <c r="P29" s="81">
        <f t="shared" si="14"/>
        <v>0</v>
      </c>
      <c r="Q29" s="81">
        <f t="shared" si="15"/>
        <v>0</v>
      </c>
      <c r="R29" s="81">
        <f t="shared" si="16"/>
        <v>0</v>
      </c>
      <c r="S29" s="81">
        <f t="shared" si="17"/>
        <v>0</v>
      </c>
      <c r="T29" s="81">
        <f t="shared" si="18"/>
        <v>24.96</v>
      </c>
      <c r="U29" s="81">
        <f t="shared" si="19"/>
        <v>0</v>
      </c>
      <c r="V29" s="81">
        <f t="shared" si="20"/>
        <v>249.8</v>
      </c>
      <c r="W29" s="82">
        <f t="shared" si="21"/>
        <v>0</v>
      </c>
      <c r="X29" s="82">
        <f t="shared" si="22"/>
        <v>0</v>
      </c>
      <c r="Y29" s="81">
        <f t="shared" si="23"/>
        <v>249.8</v>
      </c>
      <c r="Z29" s="81">
        <f t="shared" si="24"/>
        <v>0</v>
      </c>
      <c r="AA29" s="81">
        <f t="shared" si="25"/>
        <v>0</v>
      </c>
      <c r="AB29" s="81">
        <f t="shared" si="26"/>
        <v>0</v>
      </c>
      <c r="AC29" s="81">
        <f t="shared" si="27"/>
        <v>0</v>
      </c>
      <c r="AD29" s="81">
        <f t="shared" si="28"/>
        <v>0</v>
      </c>
      <c r="AE29" s="81">
        <f t="shared" si="29"/>
        <v>0</v>
      </c>
      <c r="AF29" s="81">
        <f t="shared" si="30"/>
        <v>0</v>
      </c>
      <c r="AG29" s="81">
        <f t="shared" si="31"/>
        <v>0</v>
      </c>
      <c r="AH29" s="81">
        <f t="shared" si="32"/>
        <v>0</v>
      </c>
      <c r="AI29" s="81">
        <f t="shared" si="33"/>
        <v>100.03</v>
      </c>
      <c r="AJ29" s="81">
        <f t="shared" si="34"/>
        <v>0</v>
      </c>
      <c r="AK29" s="81">
        <f t="shared" si="35"/>
        <v>0</v>
      </c>
      <c r="AL29" s="81">
        <f t="shared" si="36"/>
        <v>0</v>
      </c>
      <c r="AM29" s="83">
        <f t="shared" si="37"/>
        <v>1849</v>
      </c>
      <c r="AN29" s="98">
        <f t="shared" si="2"/>
        <v>0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</row>
    <row r="30" spans="1:114" s="101" customFormat="1" ht="30" hidden="1" customHeight="1" x14ac:dyDescent="0.2">
      <c r="A30" s="76" t="s">
        <v>31</v>
      </c>
      <c r="B30" s="92" t="s">
        <v>4</v>
      </c>
      <c r="C30" s="102"/>
      <c r="D30" s="89"/>
      <c r="E30" s="91">
        <v>0</v>
      </c>
      <c r="F30" s="80">
        <f t="shared" si="4"/>
        <v>0</v>
      </c>
      <c r="G30" s="81">
        <f t="shared" si="5"/>
        <v>0</v>
      </c>
      <c r="H30" s="81">
        <f t="shared" si="6"/>
        <v>0</v>
      </c>
      <c r="I30" s="81">
        <f t="shared" si="7"/>
        <v>0</v>
      </c>
      <c r="J30" s="81">
        <f t="shared" si="8"/>
        <v>0</v>
      </c>
      <c r="K30" s="82">
        <f t="shared" si="9"/>
        <v>0</v>
      </c>
      <c r="L30" s="82">
        <f t="shared" si="10"/>
        <v>0</v>
      </c>
      <c r="M30" s="81">
        <f t="shared" si="11"/>
        <v>0</v>
      </c>
      <c r="N30" s="82">
        <f t="shared" si="12"/>
        <v>0</v>
      </c>
      <c r="O30" s="82">
        <f t="shared" si="13"/>
        <v>0</v>
      </c>
      <c r="P30" s="81">
        <f t="shared" si="14"/>
        <v>0</v>
      </c>
      <c r="Q30" s="81">
        <f t="shared" si="15"/>
        <v>0</v>
      </c>
      <c r="R30" s="81">
        <f t="shared" si="16"/>
        <v>0</v>
      </c>
      <c r="S30" s="81">
        <f t="shared" si="17"/>
        <v>0</v>
      </c>
      <c r="T30" s="81">
        <f t="shared" si="18"/>
        <v>0</v>
      </c>
      <c r="U30" s="81">
        <f t="shared" si="19"/>
        <v>0</v>
      </c>
      <c r="V30" s="81">
        <f t="shared" si="20"/>
        <v>0</v>
      </c>
      <c r="W30" s="82">
        <f t="shared" si="21"/>
        <v>0</v>
      </c>
      <c r="X30" s="82">
        <f t="shared" si="22"/>
        <v>0</v>
      </c>
      <c r="Y30" s="81">
        <f t="shared" si="23"/>
        <v>0</v>
      </c>
      <c r="Z30" s="81">
        <f t="shared" si="24"/>
        <v>0</v>
      </c>
      <c r="AA30" s="81">
        <f t="shared" si="25"/>
        <v>0</v>
      </c>
      <c r="AB30" s="81">
        <f t="shared" si="26"/>
        <v>0</v>
      </c>
      <c r="AC30" s="81">
        <f t="shared" si="27"/>
        <v>0</v>
      </c>
      <c r="AD30" s="81">
        <f t="shared" si="28"/>
        <v>0</v>
      </c>
      <c r="AE30" s="81">
        <f t="shared" si="29"/>
        <v>0</v>
      </c>
      <c r="AF30" s="81">
        <f t="shared" si="30"/>
        <v>0</v>
      </c>
      <c r="AG30" s="81">
        <f t="shared" si="31"/>
        <v>0</v>
      </c>
      <c r="AH30" s="81">
        <f t="shared" si="32"/>
        <v>0</v>
      </c>
      <c r="AI30" s="81">
        <f t="shared" si="33"/>
        <v>0</v>
      </c>
      <c r="AJ30" s="81">
        <f t="shared" si="34"/>
        <v>0</v>
      </c>
      <c r="AK30" s="81">
        <f t="shared" si="35"/>
        <v>0</v>
      </c>
      <c r="AL30" s="81">
        <f t="shared" si="36"/>
        <v>0</v>
      </c>
      <c r="AM30" s="83">
        <f t="shared" si="37"/>
        <v>0</v>
      </c>
      <c r="AN30" s="98">
        <f t="shared" si="2"/>
        <v>0</v>
      </c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</row>
    <row r="31" spans="1:114" s="101" customFormat="1" ht="30" customHeight="1" x14ac:dyDescent="0.2">
      <c r="A31" s="76" t="s">
        <v>33</v>
      </c>
      <c r="B31" s="92" t="s">
        <v>34</v>
      </c>
      <c r="C31" s="102" t="s">
        <v>143</v>
      </c>
      <c r="D31" s="104" t="str">
        <f>I66</f>
        <v>% of Staff #2 (Copier)</v>
      </c>
      <c r="E31" s="106">
        <v>885</v>
      </c>
      <c r="F31" s="80">
        <f>$E$31*$I67-0.08</f>
        <v>239.22</v>
      </c>
      <c r="G31" s="80">
        <f>$E$31*$I68</f>
        <v>119.56</v>
      </c>
      <c r="H31" s="80">
        <f>$E$31*$I69</f>
        <v>0</v>
      </c>
      <c r="I31" s="80">
        <f>$E$31*$I70</f>
        <v>0</v>
      </c>
      <c r="J31" s="80">
        <f>$E$31*$I71</f>
        <v>0</v>
      </c>
      <c r="K31" s="80">
        <f>$E$31*$I72</f>
        <v>0</v>
      </c>
      <c r="L31" s="80">
        <f>$E$31*$I73</f>
        <v>0</v>
      </c>
      <c r="M31" s="80">
        <f>$E$31*$I74</f>
        <v>0</v>
      </c>
      <c r="N31" s="80">
        <f>$E$31*$I75</f>
        <v>0</v>
      </c>
      <c r="O31" s="80">
        <f>$E$31*$I76</f>
        <v>227.27</v>
      </c>
      <c r="P31" s="80">
        <f>$E$31*$I77</f>
        <v>0</v>
      </c>
      <c r="Q31" s="80">
        <f>$E$31*$I78</f>
        <v>0</v>
      </c>
      <c r="R31" s="81">
        <f>$E$31*$I79</f>
        <v>0</v>
      </c>
      <c r="S31" s="80">
        <f>$E$31*$I80</f>
        <v>0</v>
      </c>
      <c r="T31" s="80">
        <f>$E$31*$I81</f>
        <v>11.95</v>
      </c>
      <c r="U31" s="80">
        <f>$E$31*$I82</f>
        <v>0</v>
      </c>
      <c r="V31" s="80">
        <f>$E$31*$I83</f>
        <v>119.56</v>
      </c>
      <c r="W31" s="80">
        <f>$E$31*$I84</f>
        <v>0</v>
      </c>
      <c r="X31" s="80">
        <f>$E$31*$I85</f>
        <v>0</v>
      </c>
      <c r="Y31" s="80">
        <f>$E$31*$I86</f>
        <v>119.56</v>
      </c>
      <c r="Z31" s="80">
        <f>$E$31*$I87</f>
        <v>0</v>
      </c>
      <c r="AA31" s="80">
        <f>$E$31*$I88</f>
        <v>0</v>
      </c>
      <c r="AB31" s="80">
        <f>$E$31*$I89</f>
        <v>0</v>
      </c>
      <c r="AC31" s="80">
        <f>$E$31*$I90</f>
        <v>0</v>
      </c>
      <c r="AD31" s="80">
        <f>$E$31*$I91</f>
        <v>0</v>
      </c>
      <c r="AE31" s="80">
        <f>$E$31*$I92</f>
        <v>0</v>
      </c>
      <c r="AF31" s="80">
        <f>$E$31*$I93</f>
        <v>0</v>
      </c>
      <c r="AG31" s="80">
        <f>$E$31*$I94</f>
        <v>0</v>
      </c>
      <c r="AH31" s="80">
        <f>$E$31*$I95</f>
        <v>0</v>
      </c>
      <c r="AI31" s="80">
        <f>$E$31*$I96</f>
        <v>47.88</v>
      </c>
      <c r="AJ31" s="80">
        <f>$E$31*$I97</f>
        <v>0</v>
      </c>
      <c r="AK31" s="80">
        <f>$E$31*$I98</f>
        <v>0</v>
      </c>
      <c r="AL31" s="80">
        <f>$E$31*$I99</f>
        <v>0</v>
      </c>
      <c r="AM31" s="83">
        <f t="shared" si="37"/>
        <v>885</v>
      </c>
      <c r="AN31" s="98">
        <f t="shared" si="2"/>
        <v>0</v>
      </c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</row>
    <row r="32" spans="1:114" s="101" customFormat="1" ht="30" hidden="1" customHeight="1" x14ac:dyDescent="0.2">
      <c r="A32" s="76" t="s">
        <v>9</v>
      </c>
      <c r="B32" s="92" t="s">
        <v>32</v>
      </c>
      <c r="C32" s="102"/>
      <c r="D32" s="89"/>
      <c r="E32" s="106">
        <f>0</f>
        <v>0</v>
      </c>
      <c r="F32" s="80">
        <f t="shared" ref="F32:F46" si="38">E32*$F$67</f>
        <v>0</v>
      </c>
      <c r="G32" s="81">
        <f t="shared" ref="G32:G46" si="39">E32*$F$68</f>
        <v>0</v>
      </c>
      <c r="H32" s="81">
        <f t="shared" ref="H32:H46" si="40">E32*$F$69</f>
        <v>0</v>
      </c>
      <c r="I32" s="81">
        <f t="shared" ref="I32:I46" si="41">E32*$F$70</f>
        <v>0</v>
      </c>
      <c r="J32" s="81">
        <f t="shared" ref="J32:J46" si="42">E32*$F$71</f>
        <v>0</v>
      </c>
      <c r="K32" s="82">
        <f t="shared" ref="K32:K46" si="43">E32*$F$72</f>
        <v>0</v>
      </c>
      <c r="L32" s="82">
        <f t="shared" ref="L32:L46" si="44">E32*$F$73</f>
        <v>0</v>
      </c>
      <c r="M32" s="81">
        <f t="shared" ref="M32:M46" si="45">E32*$F$74</f>
        <v>0</v>
      </c>
      <c r="N32" s="82">
        <f t="shared" ref="N32:N46" si="46">E32*$F$75</f>
        <v>0</v>
      </c>
      <c r="O32" s="82">
        <f t="shared" ref="O32:O46" si="47">E32*$F$76</f>
        <v>0</v>
      </c>
      <c r="P32" s="81">
        <f t="shared" ref="P32:P46" si="48">E32*$F$77</f>
        <v>0</v>
      </c>
      <c r="Q32" s="81">
        <f t="shared" ref="Q32:Q46" si="49">E32*$F$78</f>
        <v>0</v>
      </c>
      <c r="R32" s="81">
        <f t="shared" ref="R32:R46" si="50">E32*$F$79</f>
        <v>0</v>
      </c>
      <c r="S32" s="81">
        <f t="shared" ref="S32:S46" si="51">E32*$F$80</f>
        <v>0</v>
      </c>
      <c r="T32" s="81">
        <f t="shared" ref="T32:T46" si="52">E32*$F$81</f>
        <v>0</v>
      </c>
      <c r="U32" s="81">
        <f t="shared" ref="U32:U46" si="53">E32*$F$82</f>
        <v>0</v>
      </c>
      <c r="V32" s="81">
        <f t="shared" ref="V32:V46" si="54">E32*$F$83</f>
        <v>0</v>
      </c>
      <c r="W32" s="82">
        <f t="shared" ref="W32:W46" si="55">E32*$F$84</f>
        <v>0</v>
      </c>
      <c r="X32" s="82">
        <f t="shared" ref="X32:X46" si="56">E32*$F$85</f>
        <v>0</v>
      </c>
      <c r="Y32" s="81">
        <f t="shared" ref="Y32:Y46" si="57">E32*$F$86</f>
        <v>0</v>
      </c>
      <c r="Z32" s="81">
        <f t="shared" ref="Z32:Z46" si="58">E32*$F$87</f>
        <v>0</v>
      </c>
      <c r="AA32" s="81">
        <f t="shared" ref="AA32:AA46" si="59">E32*$F$88</f>
        <v>0</v>
      </c>
      <c r="AB32" s="81">
        <f t="shared" ref="AB32:AB46" si="60">E32*$F$89</f>
        <v>0</v>
      </c>
      <c r="AC32" s="81">
        <f t="shared" ref="AC32:AC46" si="61">E32*$F$90</f>
        <v>0</v>
      </c>
      <c r="AD32" s="81">
        <f t="shared" ref="AD32:AD46" si="62">E32*$F$91</f>
        <v>0</v>
      </c>
      <c r="AE32" s="81">
        <f t="shared" ref="AE32:AE46" si="63">E32*$F$92</f>
        <v>0</v>
      </c>
      <c r="AF32" s="81">
        <f t="shared" ref="AF32:AF46" si="64">E32*$F$93</f>
        <v>0</v>
      </c>
      <c r="AG32" s="81">
        <f t="shared" ref="AG32:AG46" si="65">E32*$F$94</f>
        <v>0</v>
      </c>
      <c r="AH32" s="81">
        <f t="shared" ref="AH32:AH46" si="66">E32*$F$95</f>
        <v>0</v>
      </c>
      <c r="AI32" s="81">
        <f t="shared" ref="AI32:AI46" si="67">E32*$F$96</f>
        <v>0</v>
      </c>
      <c r="AJ32" s="81">
        <f t="shared" ref="AJ32:AJ46" si="68">E32*$F$97</f>
        <v>0</v>
      </c>
      <c r="AK32" s="81">
        <f t="shared" ref="AK32:AK46" si="69">E32*$F$98</f>
        <v>0</v>
      </c>
      <c r="AL32" s="81">
        <f t="shared" ref="AL32:AL46" si="70">E32*$F$99</f>
        <v>0</v>
      </c>
      <c r="AM32" s="83">
        <f t="shared" si="37"/>
        <v>0</v>
      </c>
      <c r="AN32" s="98">
        <f t="shared" si="2"/>
        <v>0</v>
      </c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</row>
    <row r="33" spans="1:114" s="101" customFormat="1" ht="30" hidden="1" customHeight="1" x14ac:dyDescent="0.2">
      <c r="A33" s="76" t="s">
        <v>90</v>
      </c>
      <c r="B33" s="92" t="s">
        <v>91</v>
      </c>
      <c r="C33" s="102"/>
      <c r="D33" s="89"/>
      <c r="E33" s="106">
        <v>0</v>
      </c>
      <c r="F33" s="80">
        <f t="shared" si="38"/>
        <v>0</v>
      </c>
      <c r="G33" s="81">
        <f t="shared" si="39"/>
        <v>0</v>
      </c>
      <c r="H33" s="81">
        <f t="shared" si="40"/>
        <v>0</v>
      </c>
      <c r="I33" s="81">
        <f t="shared" si="41"/>
        <v>0</v>
      </c>
      <c r="J33" s="81">
        <f t="shared" si="42"/>
        <v>0</v>
      </c>
      <c r="K33" s="82">
        <f t="shared" si="43"/>
        <v>0</v>
      </c>
      <c r="L33" s="82">
        <f t="shared" si="44"/>
        <v>0</v>
      </c>
      <c r="M33" s="81">
        <f t="shared" si="45"/>
        <v>0</v>
      </c>
      <c r="N33" s="82">
        <f t="shared" si="46"/>
        <v>0</v>
      </c>
      <c r="O33" s="82">
        <f t="shared" si="47"/>
        <v>0</v>
      </c>
      <c r="P33" s="81">
        <f t="shared" si="48"/>
        <v>0</v>
      </c>
      <c r="Q33" s="81">
        <f t="shared" si="49"/>
        <v>0</v>
      </c>
      <c r="R33" s="81">
        <f t="shared" si="50"/>
        <v>0</v>
      </c>
      <c r="S33" s="81">
        <f t="shared" si="51"/>
        <v>0</v>
      </c>
      <c r="T33" s="81">
        <f t="shared" si="52"/>
        <v>0</v>
      </c>
      <c r="U33" s="81">
        <f t="shared" si="53"/>
        <v>0</v>
      </c>
      <c r="V33" s="81">
        <f t="shared" si="54"/>
        <v>0</v>
      </c>
      <c r="W33" s="82">
        <f t="shared" si="55"/>
        <v>0</v>
      </c>
      <c r="X33" s="82">
        <f t="shared" si="56"/>
        <v>0</v>
      </c>
      <c r="Y33" s="81">
        <f t="shared" si="57"/>
        <v>0</v>
      </c>
      <c r="Z33" s="81">
        <f t="shared" si="58"/>
        <v>0</v>
      </c>
      <c r="AA33" s="81">
        <f t="shared" si="59"/>
        <v>0</v>
      </c>
      <c r="AB33" s="81">
        <f t="shared" si="60"/>
        <v>0</v>
      </c>
      <c r="AC33" s="81">
        <f t="shared" si="61"/>
        <v>0</v>
      </c>
      <c r="AD33" s="81">
        <f t="shared" si="62"/>
        <v>0</v>
      </c>
      <c r="AE33" s="81">
        <f t="shared" si="63"/>
        <v>0</v>
      </c>
      <c r="AF33" s="81">
        <f t="shared" si="64"/>
        <v>0</v>
      </c>
      <c r="AG33" s="81">
        <f t="shared" si="65"/>
        <v>0</v>
      </c>
      <c r="AH33" s="81">
        <f t="shared" si="66"/>
        <v>0</v>
      </c>
      <c r="AI33" s="81">
        <f t="shared" si="67"/>
        <v>0</v>
      </c>
      <c r="AJ33" s="81">
        <f t="shared" si="68"/>
        <v>0</v>
      </c>
      <c r="AK33" s="81">
        <f t="shared" si="69"/>
        <v>0</v>
      </c>
      <c r="AL33" s="81">
        <f t="shared" si="70"/>
        <v>0</v>
      </c>
      <c r="AM33" s="83">
        <f t="shared" si="37"/>
        <v>0</v>
      </c>
      <c r="AN33" s="98">
        <f t="shared" si="2"/>
        <v>0</v>
      </c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</row>
    <row r="34" spans="1:114" s="101" customFormat="1" ht="30" customHeight="1" x14ac:dyDescent="0.2">
      <c r="A34" s="76" t="s">
        <v>35</v>
      </c>
      <c r="B34" s="105" t="s">
        <v>36</v>
      </c>
      <c r="C34" s="102" t="s">
        <v>13</v>
      </c>
      <c r="D34" s="89" t="s">
        <v>181</v>
      </c>
      <c r="E34" s="106">
        <f>1000+2000</f>
        <v>3000</v>
      </c>
      <c r="F34" s="80">
        <f t="shared" si="38"/>
        <v>810.9</v>
      </c>
      <c r="G34" s="81">
        <f t="shared" si="39"/>
        <v>405.3</v>
      </c>
      <c r="H34" s="81">
        <f t="shared" si="40"/>
        <v>0</v>
      </c>
      <c r="I34" s="81">
        <f t="shared" si="41"/>
        <v>0</v>
      </c>
      <c r="J34" s="81">
        <f t="shared" si="42"/>
        <v>0</v>
      </c>
      <c r="K34" s="82">
        <f t="shared" si="43"/>
        <v>0</v>
      </c>
      <c r="L34" s="82">
        <f t="shared" si="44"/>
        <v>0</v>
      </c>
      <c r="M34" s="81">
        <f t="shared" si="45"/>
        <v>0</v>
      </c>
      <c r="N34" s="82">
        <f t="shared" si="46"/>
        <v>0</v>
      </c>
      <c r="O34" s="82">
        <f t="shared" si="47"/>
        <v>770.4</v>
      </c>
      <c r="P34" s="81">
        <f t="shared" si="48"/>
        <v>0</v>
      </c>
      <c r="Q34" s="81">
        <f t="shared" si="49"/>
        <v>0</v>
      </c>
      <c r="R34" s="81">
        <f t="shared" si="50"/>
        <v>0</v>
      </c>
      <c r="S34" s="81">
        <f t="shared" si="51"/>
        <v>0</v>
      </c>
      <c r="T34" s="81">
        <f t="shared" si="52"/>
        <v>40.5</v>
      </c>
      <c r="U34" s="81">
        <f t="shared" si="53"/>
        <v>0</v>
      </c>
      <c r="V34" s="81">
        <f t="shared" si="54"/>
        <v>405.3</v>
      </c>
      <c r="W34" s="82">
        <f t="shared" si="55"/>
        <v>0</v>
      </c>
      <c r="X34" s="82">
        <f t="shared" si="56"/>
        <v>0</v>
      </c>
      <c r="Y34" s="81">
        <f t="shared" si="57"/>
        <v>405.3</v>
      </c>
      <c r="Z34" s="81">
        <f t="shared" si="58"/>
        <v>0</v>
      </c>
      <c r="AA34" s="81">
        <f t="shared" si="59"/>
        <v>0</v>
      </c>
      <c r="AB34" s="81">
        <f t="shared" si="60"/>
        <v>0</v>
      </c>
      <c r="AC34" s="81">
        <f t="shared" si="61"/>
        <v>0</v>
      </c>
      <c r="AD34" s="81">
        <f t="shared" si="62"/>
        <v>0</v>
      </c>
      <c r="AE34" s="81">
        <f t="shared" si="63"/>
        <v>0</v>
      </c>
      <c r="AF34" s="81">
        <f t="shared" si="64"/>
        <v>0</v>
      </c>
      <c r="AG34" s="81">
        <f t="shared" si="65"/>
        <v>0</v>
      </c>
      <c r="AH34" s="81">
        <f t="shared" si="66"/>
        <v>0</v>
      </c>
      <c r="AI34" s="81">
        <f t="shared" si="67"/>
        <v>162.30000000000001</v>
      </c>
      <c r="AJ34" s="81">
        <f t="shared" si="68"/>
        <v>0</v>
      </c>
      <c r="AK34" s="81">
        <f t="shared" si="69"/>
        <v>0</v>
      </c>
      <c r="AL34" s="81">
        <f t="shared" si="70"/>
        <v>0</v>
      </c>
      <c r="AM34" s="83">
        <f t="shared" si="37"/>
        <v>3000</v>
      </c>
      <c r="AN34" s="98">
        <f t="shared" si="2"/>
        <v>0</v>
      </c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</row>
    <row r="35" spans="1:114" s="101" customFormat="1" ht="30" customHeight="1" x14ac:dyDescent="0.2">
      <c r="A35" s="76" t="s">
        <v>37</v>
      </c>
      <c r="B35" s="105" t="s">
        <v>36</v>
      </c>
      <c r="C35" s="87" t="s">
        <v>143</v>
      </c>
      <c r="D35" s="89" t="s">
        <v>181</v>
      </c>
      <c r="E35" s="106">
        <v>800</v>
      </c>
      <c r="F35" s="80">
        <f t="shared" si="38"/>
        <v>216.24</v>
      </c>
      <c r="G35" s="81">
        <f t="shared" si="39"/>
        <v>108.08</v>
      </c>
      <c r="H35" s="81">
        <f t="shared" si="40"/>
        <v>0</v>
      </c>
      <c r="I35" s="81">
        <f t="shared" si="41"/>
        <v>0</v>
      </c>
      <c r="J35" s="81">
        <f t="shared" si="42"/>
        <v>0</v>
      </c>
      <c r="K35" s="82">
        <f t="shared" si="43"/>
        <v>0</v>
      </c>
      <c r="L35" s="82">
        <f t="shared" si="44"/>
        <v>0</v>
      </c>
      <c r="M35" s="81">
        <f t="shared" si="45"/>
        <v>0</v>
      </c>
      <c r="N35" s="82">
        <f t="shared" si="46"/>
        <v>0</v>
      </c>
      <c r="O35" s="82">
        <f t="shared" si="47"/>
        <v>205.44</v>
      </c>
      <c r="P35" s="81">
        <f t="shared" si="48"/>
        <v>0</v>
      </c>
      <c r="Q35" s="81">
        <f t="shared" si="49"/>
        <v>0</v>
      </c>
      <c r="R35" s="81">
        <f t="shared" si="50"/>
        <v>0</v>
      </c>
      <c r="S35" s="81">
        <f t="shared" si="51"/>
        <v>0</v>
      </c>
      <c r="T35" s="81">
        <f t="shared" si="52"/>
        <v>10.8</v>
      </c>
      <c r="U35" s="81">
        <f t="shared" si="53"/>
        <v>0</v>
      </c>
      <c r="V35" s="81">
        <f t="shared" si="54"/>
        <v>108.08</v>
      </c>
      <c r="W35" s="82">
        <f t="shared" si="55"/>
        <v>0</v>
      </c>
      <c r="X35" s="82">
        <f t="shared" si="56"/>
        <v>0</v>
      </c>
      <c r="Y35" s="81">
        <f t="shared" si="57"/>
        <v>108.08</v>
      </c>
      <c r="Z35" s="81">
        <f t="shared" si="58"/>
        <v>0</v>
      </c>
      <c r="AA35" s="81">
        <f t="shared" si="59"/>
        <v>0</v>
      </c>
      <c r="AB35" s="81">
        <f t="shared" si="60"/>
        <v>0</v>
      </c>
      <c r="AC35" s="81">
        <f t="shared" si="61"/>
        <v>0</v>
      </c>
      <c r="AD35" s="81">
        <f t="shared" si="62"/>
        <v>0</v>
      </c>
      <c r="AE35" s="81">
        <f t="shared" si="63"/>
        <v>0</v>
      </c>
      <c r="AF35" s="81">
        <f t="shared" si="64"/>
        <v>0</v>
      </c>
      <c r="AG35" s="81">
        <f t="shared" si="65"/>
        <v>0</v>
      </c>
      <c r="AH35" s="81">
        <f t="shared" si="66"/>
        <v>0</v>
      </c>
      <c r="AI35" s="81">
        <f t="shared" si="67"/>
        <v>43.28</v>
      </c>
      <c r="AJ35" s="81">
        <f t="shared" si="68"/>
        <v>0</v>
      </c>
      <c r="AK35" s="81">
        <f t="shared" si="69"/>
        <v>0</v>
      </c>
      <c r="AL35" s="81">
        <f t="shared" si="70"/>
        <v>0</v>
      </c>
      <c r="AM35" s="83">
        <f t="shared" si="37"/>
        <v>800</v>
      </c>
      <c r="AN35" s="98">
        <f t="shared" si="2"/>
        <v>0</v>
      </c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</row>
    <row r="36" spans="1:114" s="101" customFormat="1" ht="30" customHeight="1" x14ac:dyDescent="0.2">
      <c r="A36" s="76" t="s">
        <v>10</v>
      </c>
      <c r="B36" s="92" t="s">
        <v>38</v>
      </c>
      <c r="C36" s="102" t="s">
        <v>13</v>
      </c>
      <c r="D36" s="89" t="s">
        <v>181</v>
      </c>
      <c r="E36" s="106">
        <v>150</v>
      </c>
      <c r="F36" s="80">
        <f>E36*$F$67-0.03</f>
        <v>40.520000000000003</v>
      </c>
      <c r="G36" s="81">
        <f t="shared" si="39"/>
        <v>20.27</v>
      </c>
      <c r="H36" s="81">
        <f t="shared" si="40"/>
        <v>0</v>
      </c>
      <c r="I36" s="81">
        <f t="shared" si="41"/>
        <v>0</v>
      </c>
      <c r="J36" s="81">
        <f t="shared" si="42"/>
        <v>0</v>
      </c>
      <c r="K36" s="82">
        <f t="shared" si="43"/>
        <v>0</v>
      </c>
      <c r="L36" s="82">
        <f t="shared" si="44"/>
        <v>0</v>
      </c>
      <c r="M36" s="81">
        <f t="shared" si="45"/>
        <v>0</v>
      </c>
      <c r="N36" s="82">
        <f t="shared" si="46"/>
        <v>0</v>
      </c>
      <c r="O36" s="82">
        <f t="shared" si="47"/>
        <v>38.520000000000003</v>
      </c>
      <c r="P36" s="81">
        <f t="shared" si="48"/>
        <v>0</v>
      </c>
      <c r="Q36" s="81">
        <f t="shared" si="49"/>
        <v>0</v>
      </c>
      <c r="R36" s="81">
        <f t="shared" si="50"/>
        <v>0</v>
      </c>
      <c r="S36" s="81">
        <f t="shared" si="51"/>
        <v>0</v>
      </c>
      <c r="T36" s="81">
        <f t="shared" si="52"/>
        <v>2.0299999999999998</v>
      </c>
      <c r="U36" s="81">
        <f t="shared" si="53"/>
        <v>0</v>
      </c>
      <c r="V36" s="81">
        <f t="shared" si="54"/>
        <v>20.27</v>
      </c>
      <c r="W36" s="82">
        <f t="shared" si="55"/>
        <v>0</v>
      </c>
      <c r="X36" s="82">
        <f t="shared" si="56"/>
        <v>0</v>
      </c>
      <c r="Y36" s="81">
        <f t="shared" si="57"/>
        <v>20.27</v>
      </c>
      <c r="Z36" s="81">
        <f t="shared" si="58"/>
        <v>0</v>
      </c>
      <c r="AA36" s="81">
        <f t="shared" si="59"/>
        <v>0</v>
      </c>
      <c r="AB36" s="81">
        <f t="shared" si="60"/>
        <v>0</v>
      </c>
      <c r="AC36" s="81">
        <f t="shared" si="61"/>
        <v>0</v>
      </c>
      <c r="AD36" s="81">
        <f t="shared" si="62"/>
        <v>0</v>
      </c>
      <c r="AE36" s="81">
        <f t="shared" si="63"/>
        <v>0</v>
      </c>
      <c r="AF36" s="81">
        <f t="shared" si="64"/>
        <v>0</v>
      </c>
      <c r="AG36" s="81">
        <f t="shared" si="65"/>
        <v>0</v>
      </c>
      <c r="AH36" s="81">
        <f t="shared" si="66"/>
        <v>0</v>
      </c>
      <c r="AI36" s="81">
        <f t="shared" si="67"/>
        <v>8.1199999999999992</v>
      </c>
      <c r="AJ36" s="81">
        <f t="shared" si="68"/>
        <v>0</v>
      </c>
      <c r="AK36" s="81">
        <f t="shared" si="69"/>
        <v>0</v>
      </c>
      <c r="AL36" s="81">
        <f t="shared" si="70"/>
        <v>0</v>
      </c>
      <c r="AM36" s="83">
        <f t="shared" si="37"/>
        <v>150</v>
      </c>
      <c r="AN36" s="98">
        <f t="shared" si="2"/>
        <v>0</v>
      </c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</row>
    <row r="37" spans="1:114" s="101" customFormat="1" ht="30" customHeight="1" x14ac:dyDescent="0.2">
      <c r="A37" s="76" t="s">
        <v>10</v>
      </c>
      <c r="B37" s="92" t="s">
        <v>5</v>
      </c>
      <c r="C37" s="87" t="s">
        <v>143</v>
      </c>
      <c r="D37" s="89" t="s">
        <v>181</v>
      </c>
      <c r="E37" s="106">
        <v>100</v>
      </c>
      <c r="F37" s="80">
        <f t="shared" si="38"/>
        <v>27.03</v>
      </c>
      <c r="G37" s="81">
        <f t="shared" si="39"/>
        <v>13.51</v>
      </c>
      <c r="H37" s="81">
        <f t="shared" si="40"/>
        <v>0</v>
      </c>
      <c r="I37" s="81">
        <f t="shared" si="41"/>
        <v>0</v>
      </c>
      <c r="J37" s="81">
        <f t="shared" si="42"/>
        <v>0</v>
      </c>
      <c r="K37" s="82">
        <f t="shared" si="43"/>
        <v>0</v>
      </c>
      <c r="L37" s="82">
        <f t="shared" si="44"/>
        <v>0</v>
      </c>
      <c r="M37" s="81">
        <f t="shared" si="45"/>
        <v>0</v>
      </c>
      <c r="N37" s="82">
        <f t="shared" si="46"/>
        <v>0</v>
      </c>
      <c r="O37" s="82">
        <f t="shared" si="47"/>
        <v>25.68</v>
      </c>
      <c r="P37" s="81">
        <f t="shared" si="48"/>
        <v>0</v>
      </c>
      <c r="Q37" s="81">
        <f t="shared" si="49"/>
        <v>0</v>
      </c>
      <c r="R37" s="81">
        <f t="shared" si="50"/>
        <v>0</v>
      </c>
      <c r="S37" s="81">
        <f t="shared" si="51"/>
        <v>0</v>
      </c>
      <c r="T37" s="81">
        <f t="shared" si="52"/>
        <v>1.35</v>
      </c>
      <c r="U37" s="81">
        <f t="shared" si="53"/>
        <v>0</v>
      </c>
      <c r="V37" s="81">
        <f t="shared" si="54"/>
        <v>13.51</v>
      </c>
      <c r="W37" s="82">
        <f t="shared" si="55"/>
        <v>0</v>
      </c>
      <c r="X37" s="82">
        <f t="shared" si="56"/>
        <v>0</v>
      </c>
      <c r="Y37" s="81">
        <f t="shared" si="57"/>
        <v>13.51</v>
      </c>
      <c r="Z37" s="81">
        <f t="shared" si="58"/>
        <v>0</v>
      </c>
      <c r="AA37" s="81">
        <f t="shared" si="59"/>
        <v>0</v>
      </c>
      <c r="AB37" s="81">
        <f t="shared" si="60"/>
        <v>0</v>
      </c>
      <c r="AC37" s="81">
        <f t="shared" si="61"/>
        <v>0</v>
      </c>
      <c r="AD37" s="81">
        <f t="shared" si="62"/>
        <v>0</v>
      </c>
      <c r="AE37" s="81">
        <f t="shared" si="63"/>
        <v>0</v>
      </c>
      <c r="AF37" s="81">
        <f t="shared" si="64"/>
        <v>0</v>
      </c>
      <c r="AG37" s="81">
        <f t="shared" si="65"/>
        <v>0</v>
      </c>
      <c r="AH37" s="81">
        <f t="shared" si="66"/>
        <v>0</v>
      </c>
      <c r="AI37" s="81">
        <f t="shared" si="67"/>
        <v>5.41</v>
      </c>
      <c r="AJ37" s="81">
        <f t="shared" si="68"/>
        <v>0</v>
      </c>
      <c r="AK37" s="81">
        <f t="shared" si="69"/>
        <v>0</v>
      </c>
      <c r="AL37" s="81">
        <f t="shared" si="70"/>
        <v>0</v>
      </c>
      <c r="AM37" s="83">
        <f t="shared" si="37"/>
        <v>100</v>
      </c>
      <c r="AN37" s="98">
        <f t="shared" si="2"/>
        <v>0</v>
      </c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</row>
    <row r="38" spans="1:114" ht="30" hidden="1" customHeight="1" x14ac:dyDescent="0.2">
      <c r="A38" s="76" t="s">
        <v>39</v>
      </c>
      <c r="B38" s="87" t="s">
        <v>40</v>
      </c>
      <c r="C38" s="87"/>
      <c r="D38" s="89"/>
      <c r="E38" s="106">
        <v>0</v>
      </c>
      <c r="F38" s="80">
        <f t="shared" si="38"/>
        <v>0</v>
      </c>
      <c r="G38" s="81">
        <f t="shared" si="39"/>
        <v>0</v>
      </c>
      <c r="H38" s="81">
        <f t="shared" si="40"/>
        <v>0</v>
      </c>
      <c r="I38" s="81">
        <f t="shared" si="41"/>
        <v>0</v>
      </c>
      <c r="J38" s="81">
        <f t="shared" si="42"/>
        <v>0</v>
      </c>
      <c r="K38" s="82">
        <f t="shared" si="43"/>
        <v>0</v>
      </c>
      <c r="L38" s="82">
        <f t="shared" si="44"/>
        <v>0</v>
      </c>
      <c r="M38" s="81">
        <f t="shared" si="45"/>
        <v>0</v>
      </c>
      <c r="N38" s="82">
        <f t="shared" si="46"/>
        <v>0</v>
      </c>
      <c r="O38" s="82">
        <f t="shared" si="47"/>
        <v>0</v>
      </c>
      <c r="P38" s="81">
        <f t="shared" si="48"/>
        <v>0</v>
      </c>
      <c r="Q38" s="81">
        <f t="shared" si="49"/>
        <v>0</v>
      </c>
      <c r="R38" s="81">
        <f t="shared" si="50"/>
        <v>0</v>
      </c>
      <c r="S38" s="81">
        <f t="shared" si="51"/>
        <v>0</v>
      </c>
      <c r="T38" s="81">
        <f t="shared" si="52"/>
        <v>0</v>
      </c>
      <c r="U38" s="81">
        <f t="shared" si="53"/>
        <v>0</v>
      </c>
      <c r="V38" s="81">
        <f t="shared" si="54"/>
        <v>0</v>
      </c>
      <c r="W38" s="82">
        <f t="shared" si="55"/>
        <v>0</v>
      </c>
      <c r="X38" s="82">
        <f t="shared" si="56"/>
        <v>0</v>
      </c>
      <c r="Y38" s="81">
        <f t="shared" si="57"/>
        <v>0</v>
      </c>
      <c r="Z38" s="81">
        <f t="shared" si="58"/>
        <v>0</v>
      </c>
      <c r="AA38" s="81">
        <f t="shared" si="59"/>
        <v>0</v>
      </c>
      <c r="AB38" s="81">
        <f t="shared" si="60"/>
        <v>0</v>
      </c>
      <c r="AC38" s="81">
        <f t="shared" si="61"/>
        <v>0</v>
      </c>
      <c r="AD38" s="81">
        <f t="shared" si="62"/>
        <v>0</v>
      </c>
      <c r="AE38" s="81">
        <f t="shared" si="63"/>
        <v>0</v>
      </c>
      <c r="AF38" s="81">
        <f t="shared" si="64"/>
        <v>0</v>
      </c>
      <c r="AG38" s="81">
        <f t="shared" si="65"/>
        <v>0</v>
      </c>
      <c r="AH38" s="81">
        <f t="shared" si="66"/>
        <v>0</v>
      </c>
      <c r="AI38" s="81">
        <f t="shared" si="67"/>
        <v>0</v>
      </c>
      <c r="AJ38" s="81">
        <f t="shared" si="68"/>
        <v>0</v>
      </c>
      <c r="AK38" s="81">
        <f t="shared" si="69"/>
        <v>0</v>
      </c>
      <c r="AL38" s="81">
        <f t="shared" si="70"/>
        <v>0</v>
      </c>
      <c r="AM38" s="83">
        <f t="shared" si="37"/>
        <v>0</v>
      </c>
      <c r="AN38" s="98">
        <f t="shared" si="2"/>
        <v>0</v>
      </c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</row>
    <row r="39" spans="1:114" ht="30" hidden="1" customHeight="1" x14ac:dyDescent="0.2">
      <c r="A39" s="76" t="s">
        <v>6</v>
      </c>
      <c r="B39" s="87" t="s">
        <v>41</v>
      </c>
      <c r="C39" s="78"/>
      <c r="D39" s="89"/>
      <c r="E39" s="106">
        <v>0</v>
      </c>
      <c r="F39" s="80">
        <f t="shared" si="38"/>
        <v>0</v>
      </c>
      <c r="G39" s="81">
        <f t="shared" si="39"/>
        <v>0</v>
      </c>
      <c r="H39" s="81">
        <f t="shared" si="40"/>
        <v>0</v>
      </c>
      <c r="I39" s="81">
        <f t="shared" si="41"/>
        <v>0</v>
      </c>
      <c r="J39" s="81">
        <f t="shared" si="42"/>
        <v>0</v>
      </c>
      <c r="K39" s="82">
        <f t="shared" si="43"/>
        <v>0</v>
      </c>
      <c r="L39" s="82">
        <f t="shared" si="44"/>
        <v>0</v>
      </c>
      <c r="M39" s="81">
        <f t="shared" si="45"/>
        <v>0</v>
      </c>
      <c r="N39" s="82">
        <f t="shared" si="46"/>
        <v>0</v>
      </c>
      <c r="O39" s="82">
        <f t="shared" si="47"/>
        <v>0</v>
      </c>
      <c r="P39" s="81">
        <f t="shared" si="48"/>
        <v>0</v>
      </c>
      <c r="Q39" s="81">
        <f t="shared" si="49"/>
        <v>0</v>
      </c>
      <c r="R39" s="81">
        <f t="shared" si="50"/>
        <v>0</v>
      </c>
      <c r="S39" s="81">
        <f t="shared" si="51"/>
        <v>0</v>
      </c>
      <c r="T39" s="81">
        <f t="shared" si="52"/>
        <v>0</v>
      </c>
      <c r="U39" s="81">
        <f t="shared" si="53"/>
        <v>0</v>
      </c>
      <c r="V39" s="81">
        <f t="shared" si="54"/>
        <v>0</v>
      </c>
      <c r="W39" s="82">
        <f t="shared" si="55"/>
        <v>0</v>
      </c>
      <c r="X39" s="82">
        <f t="shared" si="56"/>
        <v>0</v>
      </c>
      <c r="Y39" s="81">
        <f t="shared" si="57"/>
        <v>0</v>
      </c>
      <c r="Z39" s="81">
        <f t="shared" si="58"/>
        <v>0</v>
      </c>
      <c r="AA39" s="81">
        <f t="shared" si="59"/>
        <v>0</v>
      </c>
      <c r="AB39" s="81">
        <f t="shared" si="60"/>
        <v>0</v>
      </c>
      <c r="AC39" s="81">
        <f t="shared" si="61"/>
        <v>0</v>
      </c>
      <c r="AD39" s="81">
        <f t="shared" si="62"/>
        <v>0</v>
      </c>
      <c r="AE39" s="81">
        <f t="shared" si="63"/>
        <v>0</v>
      </c>
      <c r="AF39" s="81">
        <f t="shared" si="64"/>
        <v>0</v>
      </c>
      <c r="AG39" s="81">
        <f t="shared" si="65"/>
        <v>0</v>
      </c>
      <c r="AH39" s="81">
        <f t="shared" si="66"/>
        <v>0</v>
      </c>
      <c r="AI39" s="81">
        <f t="shared" si="67"/>
        <v>0</v>
      </c>
      <c r="AJ39" s="81">
        <f t="shared" si="68"/>
        <v>0</v>
      </c>
      <c r="AK39" s="81">
        <f t="shared" si="69"/>
        <v>0</v>
      </c>
      <c r="AL39" s="81">
        <f t="shared" si="70"/>
        <v>0</v>
      </c>
      <c r="AM39" s="83">
        <f t="shared" si="37"/>
        <v>0</v>
      </c>
      <c r="AN39" s="98">
        <f t="shared" si="2"/>
        <v>0</v>
      </c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</row>
    <row r="40" spans="1:114" ht="30" customHeight="1" x14ac:dyDescent="0.2">
      <c r="A40" s="76" t="s">
        <v>92</v>
      </c>
      <c r="B40" s="87" t="s">
        <v>93</v>
      </c>
      <c r="C40" s="78" t="s">
        <v>143</v>
      </c>
      <c r="D40" s="89" t="s">
        <v>181</v>
      </c>
      <c r="E40" s="106">
        <v>1000</v>
      </c>
      <c r="F40" s="80">
        <f t="shared" si="38"/>
        <v>270.3</v>
      </c>
      <c r="G40" s="81">
        <f t="shared" si="39"/>
        <v>135.1</v>
      </c>
      <c r="H40" s="81">
        <f t="shared" si="40"/>
        <v>0</v>
      </c>
      <c r="I40" s="81">
        <f t="shared" si="41"/>
        <v>0</v>
      </c>
      <c r="J40" s="81">
        <f t="shared" si="42"/>
        <v>0</v>
      </c>
      <c r="K40" s="82">
        <f t="shared" si="43"/>
        <v>0</v>
      </c>
      <c r="L40" s="82">
        <f t="shared" si="44"/>
        <v>0</v>
      </c>
      <c r="M40" s="81">
        <f t="shared" si="45"/>
        <v>0</v>
      </c>
      <c r="N40" s="82">
        <f t="shared" si="46"/>
        <v>0</v>
      </c>
      <c r="O40" s="82">
        <f t="shared" si="47"/>
        <v>256.8</v>
      </c>
      <c r="P40" s="81">
        <f t="shared" si="48"/>
        <v>0</v>
      </c>
      <c r="Q40" s="81">
        <f t="shared" si="49"/>
        <v>0</v>
      </c>
      <c r="R40" s="81">
        <f t="shared" si="50"/>
        <v>0</v>
      </c>
      <c r="S40" s="81">
        <f t="shared" si="51"/>
        <v>0</v>
      </c>
      <c r="T40" s="81">
        <f t="shared" si="52"/>
        <v>13.5</v>
      </c>
      <c r="U40" s="81">
        <f t="shared" si="53"/>
        <v>0</v>
      </c>
      <c r="V40" s="81">
        <f t="shared" si="54"/>
        <v>135.1</v>
      </c>
      <c r="W40" s="82">
        <f t="shared" si="55"/>
        <v>0</v>
      </c>
      <c r="X40" s="82">
        <f t="shared" si="56"/>
        <v>0</v>
      </c>
      <c r="Y40" s="81">
        <f t="shared" si="57"/>
        <v>135.1</v>
      </c>
      <c r="Z40" s="81">
        <f t="shared" si="58"/>
        <v>0</v>
      </c>
      <c r="AA40" s="81">
        <f t="shared" si="59"/>
        <v>0</v>
      </c>
      <c r="AB40" s="81">
        <f t="shared" si="60"/>
        <v>0</v>
      </c>
      <c r="AC40" s="81">
        <f t="shared" si="61"/>
        <v>0</v>
      </c>
      <c r="AD40" s="81">
        <f t="shared" si="62"/>
        <v>0</v>
      </c>
      <c r="AE40" s="81">
        <f t="shared" si="63"/>
        <v>0</v>
      </c>
      <c r="AF40" s="81">
        <f t="shared" si="64"/>
        <v>0</v>
      </c>
      <c r="AG40" s="81">
        <f t="shared" si="65"/>
        <v>0</v>
      </c>
      <c r="AH40" s="81">
        <f t="shared" si="66"/>
        <v>0</v>
      </c>
      <c r="AI40" s="81">
        <f t="shared" si="67"/>
        <v>54.1</v>
      </c>
      <c r="AJ40" s="81">
        <f t="shared" si="68"/>
        <v>0</v>
      </c>
      <c r="AK40" s="81">
        <f t="shared" si="69"/>
        <v>0</v>
      </c>
      <c r="AL40" s="81">
        <f t="shared" si="70"/>
        <v>0</v>
      </c>
      <c r="AM40" s="83">
        <f t="shared" si="37"/>
        <v>1000</v>
      </c>
      <c r="AN40" s="98">
        <f t="shared" si="2"/>
        <v>0</v>
      </c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</row>
    <row r="41" spans="1:114" ht="30" hidden="1" customHeight="1" x14ac:dyDescent="0.2">
      <c r="A41" s="76" t="s">
        <v>94</v>
      </c>
      <c r="B41" s="87" t="s">
        <v>95</v>
      </c>
      <c r="C41" s="78" t="s">
        <v>143</v>
      </c>
      <c r="D41" s="89" t="s">
        <v>181</v>
      </c>
      <c r="E41" s="106">
        <v>0</v>
      </c>
      <c r="F41" s="80">
        <f t="shared" si="38"/>
        <v>0</v>
      </c>
      <c r="G41" s="81">
        <f t="shared" si="39"/>
        <v>0</v>
      </c>
      <c r="H41" s="81">
        <f t="shared" si="40"/>
        <v>0</v>
      </c>
      <c r="I41" s="81">
        <f t="shared" si="41"/>
        <v>0</v>
      </c>
      <c r="J41" s="81">
        <f t="shared" si="42"/>
        <v>0</v>
      </c>
      <c r="K41" s="82">
        <f t="shared" si="43"/>
        <v>0</v>
      </c>
      <c r="L41" s="82">
        <f t="shared" si="44"/>
        <v>0</v>
      </c>
      <c r="M41" s="81">
        <f t="shared" si="45"/>
        <v>0</v>
      </c>
      <c r="N41" s="82">
        <f t="shared" si="46"/>
        <v>0</v>
      </c>
      <c r="O41" s="82">
        <f t="shared" si="47"/>
        <v>0</v>
      </c>
      <c r="P41" s="81">
        <f t="shared" si="48"/>
        <v>0</v>
      </c>
      <c r="Q41" s="81">
        <f t="shared" si="49"/>
        <v>0</v>
      </c>
      <c r="R41" s="81">
        <f t="shared" si="50"/>
        <v>0</v>
      </c>
      <c r="S41" s="81">
        <f t="shared" si="51"/>
        <v>0</v>
      </c>
      <c r="T41" s="81">
        <f t="shared" si="52"/>
        <v>0</v>
      </c>
      <c r="U41" s="81">
        <f t="shared" si="53"/>
        <v>0</v>
      </c>
      <c r="V41" s="81">
        <f t="shared" si="54"/>
        <v>0</v>
      </c>
      <c r="W41" s="82">
        <f t="shared" si="55"/>
        <v>0</v>
      </c>
      <c r="X41" s="82">
        <f t="shared" si="56"/>
        <v>0</v>
      </c>
      <c r="Y41" s="81">
        <f t="shared" si="57"/>
        <v>0</v>
      </c>
      <c r="Z41" s="81">
        <f t="shared" si="58"/>
        <v>0</v>
      </c>
      <c r="AA41" s="81">
        <f t="shared" si="59"/>
        <v>0</v>
      </c>
      <c r="AB41" s="81">
        <f t="shared" si="60"/>
        <v>0</v>
      </c>
      <c r="AC41" s="81">
        <f t="shared" si="61"/>
        <v>0</v>
      </c>
      <c r="AD41" s="81">
        <f t="shared" si="62"/>
        <v>0</v>
      </c>
      <c r="AE41" s="81">
        <f t="shared" si="63"/>
        <v>0</v>
      </c>
      <c r="AF41" s="81">
        <f t="shared" si="64"/>
        <v>0</v>
      </c>
      <c r="AG41" s="81">
        <f t="shared" si="65"/>
        <v>0</v>
      </c>
      <c r="AH41" s="81">
        <f t="shared" si="66"/>
        <v>0</v>
      </c>
      <c r="AI41" s="81">
        <f t="shared" si="67"/>
        <v>0</v>
      </c>
      <c r="AJ41" s="81">
        <f t="shared" si="68"/>
        <v>0</v>
      </c>
      <c r="AK41" s="81">
        <f t="shared" si="69"/>
        <v>0</v>
      </c>
      <c r="AL41" s="81">
        <f t="shared" si="70"/>
        <v>0</v>
      </c>
      <c r="AM41" s="83">
        <f t="shared" si="37"/>
        <v>0</v>
      </c>
      <c r="AN41" s="98">
        <f t="shared" si="2"/>
        <v>0</v>
      </c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</row>
    <row r="42" spans="1:114" ht="30" hidden="1" customHeight="1" x14ac:dyDescent="0.2">
      <c r="A42" s="76" t="s">
        <v>53</v>
      </c>
      <c r="B42" s="87" t="s">
        <v>54</v>
      </c>
      <c r="C42" s="87"/>
      <c r="D42" s="89"/>
      <c r="E42" s="106">
        <v>0</v>
      </c>
      <c r="F42" s="80">
        <f t="shared" si="38"/>
        <v>0</v>
      </c>
      <c r="G42" s="81">
        <f t="shared" si="39"/>
        <v>0</v>
      </c>
      <c r="H42" s="81">
        <f t="shared" si="40"/>
        <v>0</v>
      </c>
      <c r="I42" s="81">
        <f t="shared" si="41"/>
        <v>0</v>
      </c>
      <c r="J42" s="81">
        <f t="shared" si="42"/>
        <v>0</v>
      </c>
      <c r="K42" s="82">
        <f t="shared" si="43"/>
        <v>0</v>
      </c>
      <c r="L42" s="82">
        <f t="shared" si="44"/>
        <v>0</v>
      </c>
      <c r="M42" s="81">
        <f t="shared" si="45"/>
        <v>0</v>
      </c>
      <c r="N42" s="82">
        <f t="shared" si="46"/>
        <v>0</v>
      </c>
      <c r="O42" s="82">
        <f t="shared" si="47"/>
        <v>0</v>
      </c>
      <c r="P42" s="81">
        <f t="shared" si="48"/>
        <v>0</v>
      </c>
      <c r="Q42" s="81">
        <f t="shared" si="49"/>
        <v>0</v>
      </c>
      <c r="R42" s="81">
        <f t="shared" si="50"/>
        <v>0</v>
      </c>
      <c r="S42" s="81">
        <f t="shared" si="51"/>
        <v>0</v>
      </c>
      <c r="T42" s="81">
        <f t="shared" si="52"/>
        <v>0</v>
      </c>
      <c r="U42" s="81">
        <f t="shared" si="53"/>
        <v>0</v>
      </c>
      <c r="V42" s="81">
        <f t="shared" si="54"/>
        <v>0</v>
      </c>
      <c r="W42" s="82">
        <f t="shared" si="55"/>
        <v>0</v>
      </c>
      <c r="X42" s="82">
        <f t="shared" si="56"/>
        <v>0</v>
      </c>
      <c r="Y42" s="81">
        <f t="shared" si="57"/>
        <v>0</v>
      </c>
      <c r="Z42" s="81">
        <f t="shared" si="58"/>
        <v>0</v>
      </c>
      <c r="AA42" s="81">
        <f t="shared" si="59"/>
        <v>0</v>
      </c>
      <c r="AB42" s="81">
        <f t="shared" si="60"/>
        <v>0</v>
      </c>
      <c r="AC42" s="81">
        <f t="shared" si="61"/>
        <v>0</v>
      </c>
      <c r="AD42" s="81">
        <f t="shared" si="62"/>
        <v>0</v>
      </c>
      <c r="AE42" s="81">
        <f t="shared" si="63"/>
        <v>0</v>
      </c>
      <c r="AF42" s="81">
        <f t="shared" si="64"/>
        <v>0</v>
      </c>
      <c r="AG42" s="81">
        <f t="shared" si="65"/>
        <v>0</v>
      </c>
      <c r="AH42" s="81">
        <f t="shared" si="66"/>
        <v>0</v>
      </c>
      <c r="AI42" s="81">
        <f t="shared" si="67"/>
        <v>0</v>
      </c>
      <c r="AJ42" s="81">
        <f t="shared" si="68"/>
        <v>0</v>
      </c>
      <c r="AK42" s="81">
        <f t="shared" si="69"/>
        <v>0</v>
      </c>
      <c r="AL42" s="81">
        <f t="shared" si="70"/>
        <v>0</v>
      </c>
      <c r="AM42" s="83">
        <f t="shared" si="37"/>
        <v>0</v>
      </c>
      <c r="AN42" s="98">
        <f t="shared" si="2"/>
        <v>0</v>
      </c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</row>
    <row r="43" spans="1:114" ht="30" hidden="1" customHeight="1" x14ac:dyDescent="0.2">
      <c r="A43" s="76"/>
      <c r="B43" s="87"/>
      <c r="C43" s="87"/>
      <c r="D43" s="89"/>
      <c r="E43" s="106"/>
      <c r="F43" s="80">
        <f t="shared" si="38"/>
        <v>0</v>
      </c>
      <c r="G43" s="81">
        <f t="shared" si="39"/>
        <v>0</v>
      </c>
      <c r="H43" s="81">
        <f t="shared" si="40"/>
        <v>0</v>
      </c>
      <c r="I43" s="81">
        <f t="shared" si="41"/>
        <v>0</v>
      </c>
      <c r="J43" s="81">
        <f t="shared" si="42"/>
        <v>0</v>
      </c>
      <c r="K43" s="82">
        <f t="shared" si="43"/>
        <v>0</v>
      </c>
      <c r="L43" s="82">
        <f t="shared" si="44"/>
        <v>0</v>
      </c>
      <c r="M43" s="81">
        <f t="shared" si="45"/>
        <v>0</v>
      </c>
      <c r="N43" s="82">
        <f t="shared" si="46"/>
        <v>0</v>
      </c>
      <c r="O43" s="82">
        <f t="shared" si="47"/>
        <v>0</v>
      </c>
      <c r="P43" s="81">
        <f t="shared" si="48"/>
        <v>0</v>
      </c>
      <c r="Q43" s="81">
        <f t="shared" si="49"/>
        <v>0</v>
      </c>
      <c r="R43" s="81">
        <f t="shared" si="50"/>
        <v>0</v>
      </c>
      <c r="S43" s="81">
        <f t="shared" si="51"/>
        <v>0</v>
      </c>
      <c r="T43" s="81">
        <f t="shared" si="52"/>
        <v>0</v>
      </c>
      <c r="U43" s="81">
        <f t="shared" si="53"/>
        <v>0</v>
      </c>
      <c r="V43" s="81">
        <f t="shared" si="54"/>
        <v>0</v>
      </c>
      <c r="W43" s="82">
        <f t="shared" si="55"/>
        <v>0</v>
      </c>
      <c r="X43" s="82">
        <f t="shared" si="56"/>
        <v>0</v>
      </c>
      <c r="Y43" s="81">
        <f t="shared" si="57"/>
        <v>0</v>
      </c>
      <c r="Z43" s="81">
        <f t="shared" si="58"/>
        <v>0</v>
      </c>
      <c r="AA43" s="81">
        <f t="shared" si="59"/>
        <v>0</v>
      </c>
      <c r="AB43" s="81">
        <f t="shared" si="60"/>
        <v>0</v>
      </c>
      <c r="AC43" s="81">
        <f t="shared" si="61"/>
        <v>0</v>
      </c>
      <c r="AD43" s="81">
        <f t="shared" si="62"/>
        <v>0</v>
      </c>
      <c r="AE43" s="81">
        <f t="shared" si="63"/>
        <v>0</v>
      </c>
      <c r="AF43" s="81">
        <f t="shared" si="64"/>
        <v>0</v>
      </c>
      <c r="AG43" s="81">
        <f t="shared" si="65"/>
        <v>0</v>
      </c>
      <c r="AH43" s="81">
        <f t="shared" si="66"/>
        <v>0</v>
      </c>
      <c r="AI43" s="81">
        <f t="shared" si="67"/>
        <v>0</v>
      </c>
      <c r="AJ43" s="81">
        <f t="shared" si="68"/>
        <v>0</v>
      </c>
      <c r="AK43" s="81">
        <f t="shared" si="69"/>
        <v>0</v>
      </c>
      <c r="AL43" s="81">
        <f t="shared" si="70"/>
        <v>0</v>
      </c>
      <c r="AM43" s="83">
        <f t="shared" si="37"/>
        <v>0</v>
      </c>
      <c r="AN43" s="98">
        <f t="shared" si="2"/>
        <v>0</v>
      </c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</row>
    <row r="44" spans="1:114" ht="30" hidden="1" customHeight="1" x14ac:dyDescent="0.2">
      <c r="A44" s="76"/>
      <c r="B44" s="87"/>
      <c r="C44" s="87"/>
      <c r="D44" s="89"/>
      <c r="E44" s="106"/>
      <c r="F44" s="80">
        <f t="shared" si="38"/>
        <v>0</v>
      </c>
      <c r="G44" s="81">
        <f t="shared" si="39"/>
        <v>0</v>
      </c>
      <c r="H44" s="81">
        <f t="shared" si="40"/>
        <v>0</v>
      </c>
      <c r="I44" s="81">
        <f t="shared" si="41"/>
        <v>0</v>
      </c>
      <c r="J44" s="81">
        <f t="shared" si="42"/>
        <v>0</v>
      </c>
      <c r="K44" s="82">
        <f t="shared" si="43"/>
        <v>0</v>
      </c>
      <c r="L44" s="82">
        <f t="shared" si="44"/>
        <v>0</v>
      </c>
      <c r="M44" s="81">
        <f t="shared" si="45"/>
        <v>0</v>
      </c>
      <c r="N44" s="82">
        <f t="shared" si="46"/>
        <v>0</v>
      </c>
      <c r="O44" s="82">
        <f t="shared" si="47"/>
        <v>0</v>
      </c>
      <c r="P44" s="81">
        <f t="shared" si="48"/>
        <v>0</v>
      </c>
      <c r="Q44" s="81">
        <f t="shared" si="49"/>
        <v>0</v>
      </c>
      <c r="R44" s="81">
        <f t="shared" si="50"/>
        <v>0</v>
      </c>
      <c r="S44" s="81">
        <f t="shared" si="51"/>
        <v>0</v>
      </c>
      <c r="T44" s="81">
        <f t="shared" si="52"/>
        <v>0</v>
      </c>
      <c r="U44" s="81">
        <f t="shared" si="53"/>
        <v>0</v>
      </c>
      <c r="V44" s="81">
        <f t="shared" si="54"/>
        <v>0</v>
      </c>
      <c r="W44" s="82">
        <f t="shared" si="55"/>
        <v>0</v>
      </c>
      <c r="X44" s="82">
        <f t="shared" si="56"/>
        <v>0</v>
      </c>
      <c r="Y44" s="81">
        <f t="shared" si="57"/>
        <v>0</v>
      </c>
      <c r="Z44" s="81">
        <f t="shared" si="58"/>
        <v>0</v>
      </c>
      <c r="AA44" s="81">
        <f t="shared" si="59"/>
        <v>0</v>
      </c>
      <c r="AB44" s="81">
        <f t="shared" si="60"/>
        <v>0</v>
      </c>
      <c r="AC44" s="81">
        <f t="shared" si="61"/>
        <v>0</v>
      </c>
      <c r="AD44" s="81">
        <f t="shared" si="62"/>
        <v>0</v>
      </c>
      <c r="AE44" s="81">
        <f t="shared" si="63"/>
        <v>0</v>
      </c>
      <c r="AF44" s="81">
        <f t="shared" si="64"/>
        <v>0</v>
      </c>
      <c r="AG44" s="81">
        <f t="shared" si="65"/>
        <v>0</v>
      </c>
      <c r="AH44" s="81">
        <f t="shared" si="66"/>
        <v>0</v>
      </c>
      <c r="AI44" s="81">
        <f t="shared" si="67"/>
        <v>0</v>
      </c>
      <c r="AJ44" s="81">
        <f t="shared" si="68"/>
        <v>0</v>
      </c>
      <c r="AK44" s="81">
        <f t="shared" si="69"/>
        <v>0</v>
      </c>
      <c r="AL44" s="81">
        <f t="shared" si="70"/>
        <v>0</v>
      </c>
      <c r="AM44" s="83">
        <f t="shared" si="37"/>
        <v>0</v>
      </c>
      <c r="AN44" s="98">
        <f t="shared" si="2"/>
        <v>0</v>
      </c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</row>
    <row r="45" spans="1:114" ht="30" hidden="1" customHeight="1" x14ac:dyDescent="0.2">
      <c r="A45" s="76"/>
      <c r="B45" s="87"/>
      <c r="C45" s="87"/>
      <c r="D45" s="89"/>
      <c r="E45" s="106"/>
      <c r="F45" s="80">
        <f t="shared" si="38"/>
        <v>0</v>
      </c>
      <c r="G45" s="81">
        <f t="shared" si="39"/>
        <v>0</v>
      </c>
      <c r="H45" s="81">
        <f t="shared" si="40"/>
        <v>0</v>
      </c>
      <c r="I45" s="81">
        <f t="shared" si="41"/>
        <v>0</v>
      </c>
      <c r="J45" s="81">
        <f t="shared" si="42"/>
        <v>0</v>
      </c>
      <c r="K45" s="82">
        <f t="shared" si="43"/>
        <v>0</v>
      </c>
      <c r="L45" s="82">
        <f t="shared" si="44"/>
        <v>0</v>
      </c>
      <c r="M45" s="81">
        <f t="shared" si="45"/>
        <v>0</v>
      </c>
      <c r="N45" s="82">
        <f t="shared" si="46"/>
        <v>0</v>
      </c>
      <c r="O45" s="82">
        <f t="shared" si="47"/>
        <v>0</v>
      </c>
      <c r="P45" s="81">
        <f t="shared" si="48"/>
        <v>0</v>
      </c>
      <c r="Q45" s="81">
        <f t="shared" si="49"/>
        <v>0</v>
      </c>
      <c r="R45" s="81">
        <f t="shared" si="50"/>
        <v>0</v>
      </c>
      <c r="S45" s="81">
        <f t="shared" si="51"/>
        <v>0</v>
      </c>
      <c r="T45" s="81">
        <f t="shared" si="52"/>
        <v>0</v>
      </c>
      <c r="U45" s="81">
        <f t="shared" si="53"/>
        <v>0</v>
      </c>
      <c r="V45" s="81">
        <f t="shared" si="54"/>
        <v>0</v>
      </c>
      <c r="W45" s="82">
        <f t="shared" si="55"/>
        <v>0</v>
      </c>
      <c r="X45" s="82">
        <f t="shared" si="56"/>
        <v>0</v>
      </c>
      <c r="Y45" s="81">
        <f t="shared" si="57"/>
        <v>0</v>
      </c>
      <c r="Z45" s="81">
        <f t="shared" si="58"/>
        <v>0</v>
      </c>
      <c r="AA45" s="81">
        <f t="shared" si="59"/>
        <v>0</v>
      </c>
      <c r="AB45" s="81">
        <f t="shared" si="60"/>
        <v>0</v>
      </c>
      <c r="AC45" s="81">
        <f t="shared" si="61"/>
        <v>0</v>
      </c>
      <c r="AD45" s="81">
        <f t="shared" si="62"/>
        <v>0</v>
      </c>
      <c r="AE45" s="81">
        <f t="shared" si="63"/>
        <v>0</v>
      </c>
      <c r="AF45" s="81">
        <f t="shared" si="64"/>
        <v>0</v>
      </c>
      <c r="AG45" s="81">
        <f t="shared" si="65"/>
        <v>0</v>
      </c>
      <c r="AH45" s="81">
        <f t="shared" si="66"/>
        <v>0</v>
      </c>
      <c r="AI45" s="81">
        <f t="shared" si="67"/>
        <v>0</v>
      </c>
      <c r="AJ45" s="81">
        <f t="shared" si="68"/>
        <v>0</v>
      </c>
      <c r="AK45" s="81">
        <f t="shared" si="69"/>
        <v>0</v>
      </c>
      <c r="AL45" s="81">
        <f t="shared" si="70"/>
        <v>0</v>
      </c>
      <c r="AM45" s="83">
        <f t="shared" si="37"/>
        <v>0</v>
      </c>
      <c r="AN45" s="98">
        <f t="shared" si="2"/>
        <v>0</v>
      </c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</row>
    <row r="46" spans="1:114" ht="30" hidden="1" customHeight="1" x14ac:dyDescent="0.2">
      <c r="A46" s="76"/>
      <c r="B46" s="87"/>
      <c r="C46" s="87"/>
      <c r="D46" s="89"/>
      <c r="E46" s="106"/>
      <c r="F46" s="80">
        <f t="shared" si="38"/>
        <v>0</v>
      </c>
      <c r="G46" s="81">
        <f t="shared" si="39"/>
        <v>0</v>
      </c>
      <c r="H46" s="81">
        <f t="shared" si="40"/>
        <v>0</v>
      </c>
      <c r="I46" s="81">
        <f t="shared" si="41"/>
        <v>0</v>
      </c>
      <c r="J46" s="81">
        <f t="shared" si="42"/>
        <v>0</v>
      </c>
      <c r="K46" s="82">
        <f t="shared" si="43"/>
        <v>0</v>
      </c>
      <c r="L46" s="82">
        <f t="shared" si="44"/>
        <v>0</v>
      </c>
      <c r="M46" s="81">
        <f t="shared" si="45"/>
        <v>0</v>
      </c>
      <c r="N46" s="82">
        <f t="shared" si="46"/>
        <v>0</v>
      </c>
      <c r="O46" s="82">
        <f t="shared" si="47"/>
        <v>0</v>
      </c>
      <c r="P46" s="81">
        <f t="shared" si="48"/>
        <v>0</v>
      </c>
      <c r="Q46" s="81">
        <f t="shared" si="49"/>
        <v>0</v>
      </c>
      <c r="R46" s="81">
        <f t="shared" si="50"/>
        <v>0</v>
      </c>
      <c r="S46" s="81">
        <f t="shared" si="51"/>
        <v>0</v>
      </c>
      <c r="T46" s="81">
        <f t="shared" si="52"/>
        <v>0</v>
      </c>
      <c r="U46" s="81">
        <f t="shared" si="53"/>
        <v>0</v>
      </c>
      <c r="V46" s="81">
        <f t="shared" si="54"/>
        <v>0</v>
      </c>
      <c r="W46" s="82">
        <f t="shared" si="55"/>
        <v>0</v>
      </c>
      <c r="X46" s="82">
        <f t="shared" si="56"/>
        <v>0</v>
      </c>
      <c r="Y46" s="81">
        <f t="shared" si="57"/>
        <v>0</v>
      </c>
      <c r="Z46" s="81">
        <f t="shared" si="58"/>
        <v>0</v>
      </c>
      <c r="AA46" s="81">
        <f t="shared" si="59"/>
        <v>0</v>
      </c>
      <c r="AB46" s="81">
        <f t="shared" si="60"/>
        <v>0</v>
      </c>
      <c r="AC46" s="81">
        <f t="shared" si="61"/>
        <v>0</v>
      </c>
      <c r="AD46" s="81">
        <f t="shared" si="62"/>
        <v>0</v>
      </c>
      <c r="AE46" s="81">
        <f t="shared" si="63"/>
        <v>0</v>
      </c>
      <c r="AF46" s="81">
        <f t="shared" si="64"/>
        <v>0</v>
      </c>
      <c r="AG46" s="81">
        <f t="shared" si="65"/>
        <v>0</v>
      </c>
      <c r="AH46" s="81">
        <f t="shared" si="66"/>
        <v>0</v>
      </c>
      <c r="AI46" s="81">
        <f t="shared" si="67"/>
        <v>0</v>
      </c>
      <c r="AJ46" s="81">
        <f t="shared" si="68"/>
        <v>0</v>
      </c>
      <c r="AK46" s="81">
        <f t="shared" si="69"/>
        <v>0</v>
      </c>
      <c r="AL46" s="81">
        <f t="shared" si="70"/>
        <v>0</v>
      </c>
      <c r="AM46" s="83">
        <f t="shared" si="37"/>
        <v>0</v>
      </c>
      <c r="AN46" s="98">
        <f t="shared" si="2"/>
        <v>0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</row>
    <row r="47" spans="1:114" ht="16.149999999999999" customHeight="1" x14ac:dyDescent="0.2">
      <c r="A47" s="107" t="s">
        <v>45</v>
      </c>
      <c r="B47" s="108"/>
      <c r="C47" s="109"/>
      <c r="D47" s="109"/>
      <c r="E47" s="110">
        <f>E13+E21</f>
        <v>57265.760000000002</v>
      </c>
      <c r="F47" s="110">
        <f t="shared" ref="F47:AM47" si="71">F13+F21</f>
        <v>10906.63</v>
      </c>
      <c r="G47" s="110">
        <f t="shared" si="71"/>
        <v>5451.31</v>
      </c>
      <c r="H47" s="110">
        <f t="shared" si="71"/>
        <v>0</v>
      </c>
      <c r="I47" s="110">
        <f t="shared" si="71"/>
        <v>0</v>
      </c>
      <c r="J47" s="110">
        <f t="shared" si="71"/>
        <v>797</v>
      </c>
      <c r="K47" s="110">
        <f t="shared" si="71"/>
        <v>0</v>
      </c>
      <c r="L47" s="110">
        <f t="shared" si="71"/>
        <v>0</v>
      </c>
      <c r="M47" s="110">
        <f t="shared" si="71"/>
        <v>0</v>
      </c>
      <c r="N47" s="110">
        <f t="shared" si="71"/>
        <v>0</v>
      </c>
      <c r="O47" s="110">
        <f t="shared" si="71"/>
        <v>10361.92</v>
      </c>
      <c r="P47" s="110">
        <f t="shared" si="71"/>
        <v>0</v>
      </c>
      <c r="Q47" s="110">
        <f t="shared" si="71"/>
        <v>0</v>
      </c>
      <c r="R47" s="110">
        <f t="shared" si="71"/>
        <v>0</v>
      </c>
      <c r="S47" s="110">
        <f t="shared" si="71"/>
        <v>8423.91</v>
      </c>
      <c r="T47" s="110">
        <f t="shared" si="71"/>
        <v>6426.17</v>
      </c>
      <c r="U47" s="110">
        <f t="shared" si="71"/>
        <v>1813.25</v>
      </c>
      <c r="V47" s="110">
        <f t="shared" si="71"/>
        <v>5451.31</v>
      </c>
      <c r="W47" s="110">
        <f t="shared" si="71"/>
        <v>0</v>
      </c>
      <c r="X47" s="110">
        <f t="shared" si="71"/>
        <v>0</v>
      </c>
      <c r="Y47" s="110">
        <f t="shared" si="71"/>
        <v>5451.31</v>
      </c>
      <c r="Z47" s="110">
        <f t="shared" si="71"/>
        <v>0</v>
      </c>
      <c r="AA47" s="110">
        <f t="shared" si="71"/>
        <v>0</v>
      </c>
      <c r="AB47" s="110">
        <f t="shared" si="71"/>
        <v>0</v>
      </c>
      <c r="AC47" s="110">
        <f t="shared" si="71"/>
        <v>0</v>
      </c>
      <c r="AD47" s="110">
        <f t="shared" si="71"/>
        <v>0</v>
      </c>
      <c r="AE47" s="110">
        <f t="shared" si="71"/>
        <v>0</v>
      </c>
      <c r="AF47" s="110">
        <f t="shared" si="71"/>
        <v>0</v>
      </c>
      <c r="AG47" s="110">
        <f t="shared" si="71"/>
        <v>0</v>
      </c>
      <c r="AH47" s="110">
        <f t="shared" si="71"/>
        <v>0</v>
      </c>
      <c r="AI47" s="110">
        <f t="shared" si="71"/>
        <v>2182.9499999999998</v>
      </c>
      <c r="AJ47" s="110">
        <f t="shared" si="71"/>
        <v>0</v>
      </c>
      <c r="AK47" s="110">
        <f t="shared" si="71"/>
        <v>0</v>
      </c>
      <c r="AL47" s="110">
        <f t="shared" si="71"/>
        <v>0</v>
      </c>
      <c r="AM47" s="111">
        <f t="shared" si="71"/>
        <v>57265.760000000002</v>
      </c>
      <c r="AN47" s="98">
        <f t="shared" si="2"/>
        <v>0</v>
      </c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</row>
    <row r="48" spans="1:114" s="123" customFormat="1" ht="8.4499999999999993" customHeight="1" x14ac:dyDescent="0.2">
      <c r="A48" s="112"/>
      <c r="B48" s="113"/>
      <c r="C48" s="112"/>
      <c r="D48" s="114"/>
      <c r="E48" s="115"/>
      <c r="F48" s="116"/>
      <c r="G48" s="116"/>
      <c r="H48" s="116"/>
      <c r="I48" s="116"/>
      <c r="J48" s="116"/>
      <c r="K48" s="117"/>
      <c r="L48" s="117"/>
      <c r="M48" s="116"/>
      <c r="N48" s="117"/>
      <c r="O48" s="118"/>
      <c r="P48" s="116"/>
      <c r="Q48" s="116"/>
      <c r="R48" s="116"/>
      <c r="S48" s="116"/>
      <c r="T48" s="116"/>
      <c r="U48" s="116"/>
      <c r="V48" s="119"/>
      <c r="W48" s="117"/>
      <c r="X48" s="117"/>
      <c r="Y48" s="116"/>
      <c r="Z48" s="116"/>
      <c r="AA48" s="116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1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</row>
    <row r="49" spans="1:114" ht="16.149999999999999" customHeight="1" x14ac:dyDescent="0.2">
      <c r="A49" s="241" t="s">
        <v>107</v>
      </c>
      <c r="B49" s="242"/>
      <c r="C49" s="124"/>
      <c r="D49" s="124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</row>
    <row r="50" spans="1:114" ht="30" customHeight="1" x14ac:dyDescent="0.2">
      <c r="A50" s="76" t="s">
        <v>178</v>
      </c>
      <c r="B50" s="87" t="s">
        <v>11</v>
      </c>
      <c r="C50" s="87" t="s">
        <v>143</v>
      </c>
      <c r="D50" s="89" t="s">
        <v>181</v>
      </c>
      <c r="E50" s="106">
        <v>9544</v>
      </c>
      <c r="F50" s="80">
        <f>E50*$F$67+0.02</f>
        <v>2579.7600000000002</v>
      </c>
      <c r="G50" s="81">
        <f t="shared" ref="G50:G57" si="72">E50*$F$68</f>
        <v>1289.3900000000001</v>
      </c>
      <c r="H50" s="81">
        <f t="shared" ref="H50:H57" si="73">E50*$F$69</f>
        <v>0</v>
      </c>
      <c r="I50" s="81">
        <f t="shared" ref="I50:I57" si="74">E50*$F$70</f>
        <v>0</v>
      </c>
      <c r="J50" s="81">
        <f t="shared" ref="J50:J57" si="75">E50*$F$71</f>
        <v>0</v>
      </c>
      <c r="K50" s="82">
        <f t="shared" ref="K50:K57" si="76">E50*$F$72</f>
        <v>0</v>
      </c>
      <c r="L50" s="82">
        <f t="shared" ref="L50:L57" si="77">E50*$F$73</f>
        <v>0</v>
      </c>
      <c r="M50" s="81">
        <f t="shared" ref="M50:M57" si="78">E50*$F$74</f>
        <v>0</v>
      </c>
      <c r="N50" s="82">
        <f t="shared" ref="N50:N57" si="79">E50*$F$75</f>
        <v>0</v>
      </c>
      <c r="O50" s="82">
        <f t="shared" ref="O50:O57" si="80">E50*$F$76</f>
        <v>2450.9</v>
      </c>
      <c r="P50" s="81">
        <f t="shared" ref="P50:P57" si="81">E50*$F$77</f>
        <v>0</v>
      </c>
      <c r="Q50" s="81">
        <f>E50*$F$78</f>
        <v>0</v>
      </c>
      <c r="R50" s="81">
        <f t="shared" ref="R50:R57" si="82">E50*$F$79</f>
        <v>0</v>
      </c>
      <c r="S50" s="81">
        <f t="shared" ref="S50:S57" si="83">E50*$F$80</f>
        <v>0</v>
      </c>
      <c r="T50" s="81">
        <f t="shared" ref="T50:T57" si="84">E50*$F$81</f>
        <v>128.84</v>
      </c>
      <c r="U50" s="81">
        <f t="shared" ref="U50:U57" si="85">E50*$F$82</f>
        <v>0</v>
      </c>
      <c r="V50" s="81">
        <f t="shared" ref="V50:V57" si="86">E50*$F$83</f>
        <v>1289.3900000000001</v>
      </c>
      <c r="W50" s="82">
        <f t="shared" ref="W50:W57" si="87">E50*$F$84</f>
        <v>0</v>
      </c>
      <c r="X50" s="82">
        <f t="shared" ref="X50:X57" si="88">E50*$F$85</f>
        <v>0</v>
      </c>
      <c r="Y50" s="81">
        <f t="shared" ref="Y50:Y57" si="89">E50*$F$86</f>
        <v>1289.3900000000001</v>
      </c>
      <c r="Z50" s="81">
        <f t="shared" ref="Z50:Z57" si="90">E50*$F$87</f>
        <v>0</v>
      </c>
      <c r="AA50" s="81">
        <f t="shared" ref="AA50:AA57" si="91">E50*$F$88</f>
        <v>0</v>
      </c>
      <c r="AB50" s="81">
        <f t="shared" ref="AB50:AB57" si="92">E50*$F$89</f>
        <v>0</v>
      </c>
      <c r="AC50" s="81">
        <f t="shared" ref="AC50:AC57" si="93">E50*$F$90</f>
        <v>0</v>
      </c>
      <c r="AD50" s="81">
        <f t="shared" ref="AD50:AD57" si="94">E50*$F$91</f>
        <v>0</v>
      </c>
      <c r="AE50" s="81">
        <f t="shared" ref="AE50:AE57" si="95">E50*$F$92</f>
        <v>0</v>
      </c>
      <c r="AF50" s="81">
        <f t="shared" ref="AF50:AF57" si="96">E50*$F$93</f>
        <v>0</v>
      </c>
      <c r="AG50" s="81">
        <f t="shared" ref="AG50:AG57" si="97">E50*$F$94</f>
        <v>0</v>
      </c>
      <c r="AH50" s="81">
        <f t="shared" ref="AH50:AH57" si="98">E50*$F$95</f>
        <v>0</v>
      </c>
      <c r="AI50" s="81">
        <f t="shared" ref="AI50:AI57" si="99">E50*$F$96</f>
        <v>516.33000000000004</v>
      </c>
      <c r="AJ50" s="81">
        <f t="shared" ref="AJ50:AJ57" si="100">E50*$F$97</f>
        <v>0</v>
      </c>
      <c r="AK50" s="81">
        <f t="shared" ref="AK50:AK57" si="101">E50*$F$98</f>
        <v>0</v>
      </c>
      <c r="AL50" s="81">
        <f t="shared" ref="AL50:AL57" si="102">E50*$F$99</f>
        <v>0</v>
      </c>
      <c r="AM50" s="83">
        <f t="shared" ref="AM50:AM57" si="103">SUM(F50:AL50)</f>
        <v>9544</v>
      </c>
      <c r="AN50" s="98">
        <f t="shared" ref="AN50:AN58" si="104">E50-AM50</f>
        <v>0</v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</row>
    <row r="51" spans="1:114" ht="30" customHeight="1" x14ac:dyDescent="0.2">
      <c r="A51" s="76" t="s">
        <v>179</v>
      </c>
      <c r="B51" s="87" t="s">
        <v>11</v>
      </c>
      <c r="C51" s="87" t="s">
        <v>143</v>
      </c>
      <c r="D51" s="89" t="s">
        <v>181</v>
      </c>
      <c r="E51" s="106">
        <v>1973</v>
      </c>
      <c r="F51" s="80">
        <f t="shared" ref="F51:F57" si="105">E51*$F$67</f>
        <v>533.29999999999995</v>
      </c>
      <c r="G51" s="81">
        <f t="shared" si="72"/>
        <v>266.55</v>
      </c>
      <c r="H51" s="81">
        <f t="shared" si="73"/>
        <v>0</v>
      </c>
      <c r="I51" s="81">
        <f t="shared" si="74"/>
        <v>0</v>
      </c>
      <c r="J51" s="81">
        <f t="shared" si="75"/>
        <v>0</v>
      </c>
      <c r="K51" s="82">
        <f t="shared" si="76"/>
        <v>0</v>
      </c>
      <c r="L51" s="82">
        <f t="shared" si="77"/>
        <v>0</v>
      </c>
      <c r="M51" s="81">
        <f t="shared" si="78"/>
        <v>0</v>
      </c>
      <c r="N51" s="82">
        <f t="shared" si="79"/>
        <v>0</v>
      </c>
      <c r="O51" s="82">
        <f t="shared" si="80"/>
        <v>506.67</v>
      </c>
      <c r="P51" s="81">
        <f t="shared" si="81"/>
        <v>0</v>
      </c>
      <c r="Q51" s="81">
        <f>E51*$F$78</f>
        <v>0</v>
      </c>
      <c r="R51" s="81">
        <f t="shared" si="82"/>
        <v>0</v>
      </c>
      <c r="S51" s="81">
        <f t="shared" si="83"/>
        <v>0</v>
      </c>
      <c r="T51" s="81">
        <f t="shared" si="84"/>
        <v>26.64</v>
      </c>
      <c r="U51" s="81">
        <f t="shared" si="85"/>
        <v>0</v>
      </c>
      <c r="V51" s="81">
        <f t="shared" si="86"/>
        <v>266.55</v>
      </c>
      <c r="W51" s="82">
        <f t="shared" si="87"/>
        <v>0</v>
      </c>
      <c r="X51" s="82">
        <f t="shared" si="88"/>
        <v>0</v>
      </c>
      <c r="Y51" s="81">
        <f t="shared" si="89"/>
        <v>266.55</v>
      </c>
      <c r="Z51" s="81">
        <f t="shared" si="90"/>
        <v>0</v>
      </c>
      <c r="AA51" s="81">
        <f t="shared" si="91"/>
        <v>0</v>
      </c>
      <c r="AB51" s="81">
        <f t="shared" si="92"/>
        <v>0</v>
      </c>
      <c r="AC51" s="81">
        <f t="shared" si="93"/>
        <v>0</v>
      </c>
      <c r="AD51" s="81">
        <f t="shared" si="94"/>
        <v>0</v>
      </c>
      <c r="AE51" s="81">
        <f t="shared" si="95"/>
        <v>0</v>
      </c>
      <c r="AF51" s="81">
        <f t="shared" si="96"/>
        <v>0</v>
      </c>
      <c r="AG51" s="81">
        <f t="shared" si="97"/>
        <v>0</v>
      </c>
      <c r="AH51" s="81">
        <f t="shared" si="98"/>
        <v>0</v>
      </c>
      <c r="AI51" s="81">
        <f t="shared" si="99"/>
        <v>106.74</v>
      </c>
      <c r="AJ51" s="81">
        <f t="shared" si="100"/>
        <v>0</v>
      </c>
      <c r="AK51" s="81">
        <f t="shared" si="101"/>
        <v>0</v>
      </c>
      <c r="AL51" s="81">
        <f t="shared" si="102"/>
        <v>0</v>
      </c>
      <c r="AM51" s="83">
        <f t="shared" si="103"/>
        <v>1973</v>
      </c>
      <c r="AN51" s="98">
        <f t="shared" si="104"/>
        <v>0</v>
      </c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</row>
    <row r="52" spans="1:114" ht="30" hidden="1" customHeight="1" x14ac:dyDescent="0.2">
      <c r="A52" s="76" t="s">
        <v>46</v>
      </c>
      <c r="B52" s="87" t="s">
        <v>47</v>
      </c>
      <c r="C52" s="127"/>
      <c r="D52" s="89"/>
      <c r="E52" s="106"/>
      <c r="F52" s="80">
        <f t="shared" si="105"/>
        <v>0</v>
      </c>
      <c r="G52" s="81">
        <f t="shared" si="72"/>
        <v>0</v>
      </c>
      <c r="H52" s="81">
        <f t="shared" si="73"/>
        <v>0</v>
      </c>
      <c r="I52" s="81">
        <f t="shared" si="74"/>
        <v>0</v>
      </c>
      <c r="J52" s="81">
        <f t="shared" si="75"/>
        <v>0</v>
      </c>
      <c r="K52" s="82">
        <f t="shared" si="76"/>
        <v>0</v>
      </c>
      <c r="L52" s="82">
        <f t="shared" si="77"/>
        <v>0</v>
      </c>
      <c r="M52" s="81">
        <f t="shared" si="78"/>
        <v>0</v>
      </c>
      <c r="N52" s="82">
        <f t="shared" si="79"/>
        <v>0</v>
      </c>
      <c r="O52" s="82">
        <f t="shared" si="80"/>
        <v>0</v>
      </c>
      <c r="P52" s="81">
        <f t="shared" si="81"/>
        <v>0</v>
      </c>
      <c r="Q52" s="81">
        <f t="shared" ref="Q52:Q57" si="106">E52*$F$78</f>
        <v>0</v>
      </c>
      <c r="R52" s="81">
        <f t="shared" si="82"/>
        <v>0</v>
      </c>
      <c r="S52" s="81">
        <f t="shared" si="83"/>
        <v>0</v>
      </c>
      <c r="T52" s="81">
        <f t="shared" si="84"/>
        <v>0</v>
      </c>
      <c r="U52" s="81">
        <f t="shared" si="85"/>
        <v>0</v>
      </c>
      <c r="V52" s="81">
        <f t="shared" si="86"/>
        <v>0</v>
      </c>
      <c r="W52" s="82">
        <f t="shared" si="87"/>
        <v>0</v>
      </c>
      <c r="X52" s="82">
        <f t="shared" si="88"/>
        <v>0</v>
      </c>
      <c r="Y52" s="81">
        <f t="shared" si="89"/>
        <v>0</v>
      </c>
      <c r="Z52" s="81">
        <f t="shared" si="90"/>
        <v>0</v>
      </c>
      <c r="AA52" s="81">
        <f t="shared" si="91"/>
        <v>0</v>
      </c>
      <c r="AB52" s="81">
        <f t="shared" si="92"/>
        <v>0</v>
      </c>
      <c r="AC52" s="81">
        <f t="shared" si="93"/>
        <v>0</v>
      </c>
      <c r="AD52" s="81">
        <f t="shared" si="94"/>
        <v>0</v>
      </c>
      <c r="AE52" s="81">
        <f t="shared" si="95"/>
        <v>0</v>
      </c>
      <c r="AF52" s="81">
        <f t="shared" si="96"/>
        <v>0</v>
      </c>
      <c r="AG52" s="81">
        <f t="shared" si="97"/>
        <v>0</v>
      </c>
      <c r="AH52" s="81">
        <f t="shared" si="98"/>
        <v>0</v>
      </c>
      <c r="AI52" s="81">
        <f t="shared" si="99"/>
        <v>0</v>
      </c>
      <c r="AJ52" s="81">
        <f t="shared" si="100"/>
        <v>0</v>
      </c>
      <c r="AK52" s="81">
        <f t="shared" si="101"/>
        <v>0</v>
      </c>
      <c r="AL52" s="81">
        <f t="shared" si="102"/>
        <v>0</v>
      </c>
      <c r="AM52" s="83">
        <f t="shared" si="103"/>
        <v>0</v>
      </c>
      <c r="AN52" s="98">
        <f t="shared" si="104"/>
        <v>0</v>
      </c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</row>
    <row r="53" spans="1:114" ht="30" customHeight="1" x14ac:dyDescent="0.2">
      <c r="A53" s="76" t="s">
        <v>48</v>
      </c>
      <c r="B53" s="87" t="s">
        <v>11</v>
      </c>
      <c r="C53" s="87" t="s">
        <v>143</v>
      </c>
      <c r="D53" s="89" t="s">
        <v>181</v>
      </c>
      <c r="E53" s="106">
        <v>45285</v>
      </c>
      <c r="F53" s="80">
        <f>E53*$F$67</f>
        <v>12240.54</v>
      </c>
      <c r="G53" s="81">
        <f t="shared" si="72"/>
        <v>6118</v>
      </c>
      <c r="H53" s="81">
        <f t="shared" si="73"/>
        <v>0</v>
      </c>
      <c r="I53" s="81">
        <f t="shared" si="74"/>
        <v>0</v>
      </c>
      <c r="J53" s="81">
        <f t="shared" si="75"/>
        <v>0</v>
      </c>
      <c r="K53" s="82">
        <f t="shared" si="76"/>
        <v>0</v>
      </c>
      <c r="L53" s="82">
        <f t="shared" si="77"/>
        <v>0</v>
      </c>
      <c r="M53" s="81">
        <f t="shared" si="78"/>
        <v>0</v>
      </c>
      <c r="N53" s="82">
        <f t="shared" si="79"/>
        <v>0</v>
      </c>
      <c r="O53" s="82">
        <f t="shared" si="80"/>
        <v>11629.19</v>
      </c>
      <c r="P53" s="81">
        <f t="shared" si="81"/>
        <v>0</v>
      </c>
      <c r="Q53" s="81">
        <f t="shared" si="106"/>
        <v>0</v>
      </c>
      <c r="R53" s="81">
        <f t="shared" si="82"/>
        <v>0</v>
      </c>
      <c r="S53" s="81">
        <f t="shared" si="83"/>
        <v>0</v>
      </c>
      <c r="T53" s="81">
        <f t="shared" si="84"/>
        <v>611.35</v>
      </c>
      <c r="U53" s="81">
        <f t="shared" si="85"/>
        <v>0</v>
      </c>
      <c r="V53" s="81">
        <f t="shared" si="86"/>
        <v>6118</v>
      </c>
      <c r="W53" s="82">
        <f t="shared" si="87"/>
        <v>0</v>
      </c>
      <c r="X53" s="82">
        <f t="shared" si="88"/>
        <v>0</v>
      </c>
      <c r="Y53" s="81">
        <f t="shared" si="89"/>
        <v>6118</v>
      </c>
      <c r="Z53" s="81">
        <f t="shared" si="90"/>
        <v>0</v>
      </c>
      <c r="AA53" s="81">
        <f t="shared" si="91"/>
        <v>0</v>
      </c>
      <c r="AB53" s="81">
        <f t="shared" si="92"/>
        <v>0</v>
      </c>
      <c r="AC53" s="81">
        <f t="shared" si="93"/>
        <v>0</v>
      </c>
      <c r="AD53" s="81">
        <f t="shared" si="94"/>
        <v>0</v>
      </c>
      <c r="AE53" s="81">
        <f t="shared" si="95"/>
        <v>0</v>
      </c>
      <c r="AF53" s="81">
        <f t="shared" si="96"/>
        <v>0</v>
      </c>
      <c r="AG53" s="81">
        <f t="shared" si="97"/>
        <v>0</v>
      </c>
      <c r="AH53" s="81">
        <f t="shared" si="98"/>
        <v>0</v>
      </c>
      <c r="AI53" s="81">
        <f t="shared" si="99"/>
        <v>2449.92</v>
      </c>
      <c r="AJ53" s="81">
        <f t="shared" si="100"/>
        <v>0</v>
      </c>
      <c r="AK53" s="81">
        <f t="shared" si="101"/>
        <v>0</v>
      </c>
      <c r="AL53" s="81">
        <f t="shared" si="102"/>
        <v>0</v>
      </c>
      <c r="AM53" s="83">
        <f t="shared" si="103"/>
        <v>45285</v>
      </c>
      <c r="AN53" s="98">
        <f t="shared" si="104"/>
        <v>0</v>
      </c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</row>
    <row r="54" spans="1:114" ht="30" hidden="1" customHeight="1" x14ac:dyDescent="0.2">
      <c r="A54" s="76" t="s">
        <v>100</v>
      </c>
      <c r="B54" s="87" t="s">
        <v>11</v>
      </c>
      <c r="C54" s="87"/>
      <c r="D54" s="89"/>
      <c r="E54" s="106"/>
      <c r="F54" s="80">
        <f t="shared" si="105"/>
        <v>0</v>
      </c>
      <c r="G54" s="81">
        <f t="shared" si="72"/>
        <v>0</v>
      </c>
      <c r="H54" s="81">
        <f t="shared" si="73"/>
        <v>0</v>
      </c>
      <c r="I54" s="81">
        <f t="shared" si="74"/>
        <v>0</v>
      </c>
      <c r="J54" s="81">
        <f t="shared" si="75"/>
        <v>0</v>
      </c>
      <c r="K54" s="82">
        <f t="shared" si="76"/>
        <v>0</v>
      </c>
      <c r="L54" s="82">
        <f t="shared" si="77"/>
        <v>0</v>
      </c>
      <c r="M54" s="81">
        <f t="shared" si="78"/>
        <v>0</v>
      </c>
      <c r="N54" s="82">
        <f t="shared" si="79"/>
        <v>0</v>
      </c>
      <c r="O54" s="82">
        <f t="shared" si="80"/>
        <v>0</v>
      </c>
      <c r="P54" s="81">
        <f t="shared" si="81"/>
        <v>0</v>
      </c>
      <c r="Q54" s="81">
        <f t="shared" si="106"/>
        <v>0</v>
      </c>
      <c r="R54" s="81">
        <f t="shared" si="82"/>
        <v>0</v>
      </c>
      <c r="S54" s="81">
        <f t="shared" si="83"/>
        <v>0</v>
      </c>
      <c r="T54" s="81">
        <f t="shared" si="84"/>
        <v>0</v>
      </c>
      <c r="U54" s="81">
        <f t="shared" si="85"/>
        <v>0</v>
      </c>
      <c r="V54" s="81">
        <f t="shared" si="86"/>
        <v>0</v>
      </c>
      <c r="W54" s="82">
        <f t="shared" si="87"/>
        <v>0</v>
      </c>
      <c r="X54" s="82">
        <f t="shared" si="88"/>
        <v>0</v>
      </c>
      <c r="Y54" s="81">
        <f t="shared" si="89"/>
        <v>0</v>
      </c>
      <c r="Z54" s="81">
        <f t="shared" si="90"/>
        <v>0</v>
      </c>
      <c r="AA54" s="81">
        <f t="shared" si="91"/>
        <v>0</v>
      </c>
      <c r="AB54" s="81">
        <f t="shared" si="92"/>
        <v>0</v>
      </c>
      <c r="AC54" s="81">
        <f t="shared" si="93"/>
        <v>0</v>
      </c>
      <c r="AD54" s="81">
        <f t="shared" si="94"/>
        <v>0</v>
      </c>
      <c r="AE54" s="81">
        <f t="shared" si="95"/>
        <v>0</v>
      </c>
      <c r="AF54" s="81">
        <f t="shared" si="96"/>
        <v>0</v>
      </c>
      <c r="AG54" s="81">
        <f t="shared" si="97"/>
        <v>0</v>
      </c>
      <c r="AH54" s="81">
        <f t="shared" si="98"/>
        <v>0</v>
      </c>
      <c r="AI54" s="81">
        <f t="shared" si="99"/>
        <v>0</v>
      </c>
      <c r="AJ54" s="81">
        <f t="shared" si="100"/>
        <v>0</v>
      </c>
      <c r="AK54" s="81">
        <f t="shared" si="101"/>
        <v>0</v>
      </c>
      <c r="AL54" s="81">
        <f t="shared" si="102"/>
        <v>0</v>
      </c>
      <c r="AM54" s="83">
        <f t="shared" si="103"/>
        <v>0</v>
      </c>
      <c r="AN54" s="98">
        <f t="shared" si="104"/>
        <v>0</v>
      </c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</row>
    <row r="55" spans="1:114" ht="30" hidden="1" customHeight="1" x14ac:dyDescent="0.2">
      <c r="A55" s="76"/>
      <c r="B55" s="87"/>
      <c r="C55" s="87"/>
      <c r="D55" s="89"/>
      <c r="E55" s="106"/>
      <c r="F55" s="80">
        <f t="shared" si="105"/>
        <v>0</v>
      </c>
      <c r="G55" s="81">
        <f t="shared" si="72"/>
        <v>0</v>
      </c>
      <c r="H55" s="81">
        <f t="shared" si="73"/>
        <v>0</v>
      </c>
      <c r="I55" s="81">
        <f t="shared" si="74"/>
        <v>0</v>
      </c>
      <c r="J55" s="81">
        <f t="shared" si="75"/>
        <v>0</v>
      </c>
      <c r="K55" s="82">
        <f t="shared" si="76"/>
        <v>0</v>
      </c>
      <c r="L55" s="82">
        <f t="shared" si="77"/>
        <v>0</v>
      </c>
      <c r="M55" s="81">
        <f t="shared" si="78"/>
        <v>0</v>
      </c>
      <c r="N55" s="82">
        <f t="shared" si="79"/>
        <v>0</v>
      </c>
      <c r="O55" s="82">
        <f t="shared" si="80"/>
        <v>0</v>
      </c>
      <c r="P55" s="81">
        <f t="shared" si="81"/>
        <v>0</v>
      </c>
      <c r="Q55" s="81">
        <f t="shared" si="106"/>
        <v>0</v>
      </c>
      <c r="R55" s="81">
        <f t="shared" si="82"/>
        <v>0</v>
      </c>
      <c r="S55" s="81">
        <f t="shared" si="83"/>
        <v>0</v>
      </c>
      <c r="T55" s="81">
        <f t="shared" si="84"/>
        <v>0</v>
      </c>
      <c r="U55" s="81">
        <f t="shared" si="85"/>
        <v>0</v>
      </c>
      <c r="V55" s="81">
        <f t="shared" si="86"/>
        <v>0</v>
      </c>
      <c r="W55" s="82">
        <f t="shared" si="87"/>
        <v>0</v>
      </c>
      <c r="X55" s="82">
        <f t="shared" si="88"/>
        <v>0</v>
      </c>
      <c r="Y55" s="81">
        <f t="shared" si="89"/>
        <v>0</v>
      </c>
      <c r="Z55" s="81">
        <f t="shared" si="90"/>
        <v>0</v>
      </c>
      <c r="AA55" s="81">
        <f t="shared" si="91"/>
        <v>0</v>
      </c>
      <c r="AB55" s="81">
        <f t="shared" si="92"/>
        <v>0</v>
      </c>
      <c r="AC55" s="81">
        <f t="shared" si="93"/>
        <v>0</v>
      </c>
      <c r="AD55" s="81">
        <f t="shared" si="94"/>
        <v>0</v>
      </c>
      <c r="AE55" s="81">
        <f t="shared" si="95"/>
        <v>0</v>
      </c>
      <c r="AF55" s="81">
        <f t="shared" si="96"/>
        <v>0</v>
      </c>
      <c r="AG55" s="81">
        <f t="shared" si="97"/>
        <v>0</v>
      </c>
      <c r="AH55" s="81">
        <f t="shared" si="98"/>
        <v>0</v>
      </c>
      <c r="AI55" s="81">
        <f t="shared" si="99"/>
        <v>0</v>
      </c>
      <c r="AJ55" s="81">
        <f t="shared" si="100"/>
        <v>0</v>
      </c>
      <c r="AK55" s="81">
        <f t="shared" si="101"/>
        <v>0</v>
      </c>
      <c r="AL55" s="81">
        <f t="shared" si="102"/>
        <v>0</v>
      </c>
      <c r="AM55" s="83">
        <f t="shared" si="103"/>
        <v>0</v>
      </c>
      <c r="AN55" s="98">
        <f t="shared" si="104"/>
        <v>0</v>
      </c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</row>
    <row r="56" spans="1:114" ht="30" hidden="1" customHeight="1" x14ac:dyDescent="0.2">
      <c r="A56" s="76"/>
      <c r="B56" s="87"/>
      <c r="C56" s="87"/>
      <c r="D56" s="89"/>
      <c r="E56" s="106"/>
      <c r="F56" s="80">
        <f t="shared" si="105"/>
        <v>0</v>
      </c>
      <c r="G56" s="81">
        <f t="shared" si="72"/>
        <v>0</v>
      </c>
      <c r="H56" s="81">
        <f t="shared" si="73"/>
        <v>0</v>
      </c>
      <c r="I56" s="81">
        <f t="shared" si="74"/>
        <v>0</v>
      </c>
      <c r="J56" s="81">
        <f t="shared" si="75"/>
        <v>0</v>
      </c>
      <c r="K56" s="82">
        <f t="shared" si="76"/>
        <v>0</v>
      </c>
      <c r="L56" s="82">
        <f t="shared" si="77"/>
        <v>0</v>
      </c>
      <c r="M56" s="81">
        <f t="shared" si="78"/>
        <v>0</v>
      </c>
      <c r="N56" s="82">
        <f t="shared" si="79"/>
        <v>0</v>
      </c>
      <c r="O56" s="82">
        <f t="shared" si="80"/>
        <v>0</v>
      </c>
      <c r="P56" s="81">
        <f t="shared" si="81"/>
        <v>0</v>
      </c>
      <c r="Q56" s="81">
        <f t="shared" si="106"/>
        <v>0</v>
      </c>
      <c r="R56" s="81">
        <f t="shared" si="82"/>
        <v>0</v>
      </c>
      <c r="S56" s="81">
        <f t="shared" si="83"/>
        <v>0</v>
      </c>
      <c r="T56" s="81">
        <f t="shared" si="84"/>
        <v>0</v>
      </c>
      <c r="U56" s="81">
        <f t="shared" si="85"/>
        <v>0</v>
      </c>
      <c r="V56" s="81">
        <f t="shared" si="86"/>
        <v>0</v>
      </c>
      <c r="W56" s="82">
        <f t="shared" si="87"/>
        <v>0</v>
      </c>
      <c r="X56" s="82">
        <f t="shared" si="88"/>
        <v>0</v>
      </c>
      <c r="Y56" s="81">
        <f t="shared" si="89"/>
        <v>0</v>
      </c>
      <c r="Z56" s="81">
        <f t="shared" si="90"/>
        <v>0</v>
      </c>
      <c r="AA56" s="81">
        <f t="shared" si="91"/>
        <v>0</v>
      </c>
      <c r="AB56" s="81">
        <f t="shared" si="92"/>
        <v>0</v>
      </c>
      <c r="AC56" s="81">
        <f t="shared" si="93"/>
        <v>0</v>
      </c>
      <c r="AD56" s="81">
        <f t="shared" si="94"/>
        <v>0</v>
      </c>
      <c r="AE56" s="81">
        <f t="shared" si="95"/>
        <v>0</v>
      </c>
      <c r="AF56" s="81">
        <f t="shared" si="96"/>
        <v>0</v>
      </c>
      <c r="AG56" s="81">
        <f t="shared" si="97"/>
        <v>0</v>
      </c>
      <c r="AH56" s="81">
        <f t="shared" si="98"/>
        <v>0</v>
      </c>
      <c r="AI56" s="81">
        <f t="shared" si="99"/>
        <v>0</v>
      </c>
      <c r="AJ56" s="81">
        <f t="shared" si="100"/>
        <v>0</v>
      </c>
      <c r="AK56" s="81">
        <f t="shared" si="101"/>
        <v>0</v>
      </c>
      <c r="AL56" s="81">
        <f t="shared" si="102"/>
        <v>0</v>
      </c>
      <c r="AM56" s="83">
        <f t="shared" si="103"/>
        <v>0</v>
      </c>
      <c r="AN56" s="98">
        <f t="shared" si="104"/>
        <v>0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</row>
    <row r="57" spans="1:114" ht="30" hidden="1" customHeight="1" x14ac:dyDescent="0.2">
      <c r="A57" s="76"/>
      <c r="B57" s="87"/>
      <c r="C57" s="87"/>
      <c r="D57" s="89"/>
      <c r="E57" s="106"/>
      <c r="F57" s="80">
        <f t="shared" si="105"/>
        <v>0</v>
      </c>
      <c r="G57" s="81">
        <f t="shared" si="72"/>
        <v>0</v>
      </c>
      <c r="H57" s="81">
        <f t="shared" si="73"/>
        <v>0</v>
      </c>
      <c r="I57" s="81">
        <f t="shared" si="74"/>
        <v>0</v>
      </c>
      <c r="J57" s="81">
        <f t="shared" si="75"/>
        <v>0</v>
      </c>
      <c r="K57" s="82">
        <f t="shared" si="76"/>
        <v>0</v>
      </c>
      <c r="L57" s="82">
        <f t="shared" si="77"/>
        <v>0</v>
      </c>
      <c r="M57" s="81">
        <f t="shared" si="78"/>
        <v>0</v>
      </c>
      <c r="N57" s="82">
        <f t="shared" si="79"/>
        <v>0</v>
      </c>
      <c r="O57" s="82">
        <f t="shared" si="80"/>
        <v>0</v>
      </c>
      <c r="P57" s="81">
        <f t="shared" si="81"/>
        <v>0</v>
      </c>
      <c r="Q57" s="81">
        <f t="shared" si="106"/>
        <v>0</v>
      </c>
      <c r="R57" s="81">
        <f t="shared" si="82"/>
        <v>0</v>
      </c>
      <c r="S57" s="81">
        <f t="shared" si="83"/>
        <v>0</v>
      </c>
      <c r="T57" s="81">
        <f t="shared" si="84"/>
        <v>0</v>
      </c>
      <c r="U57" s="81">
        <f t="shared" si="85"/>
        <v>0</v>
      </c>
      <c r="V57" s="81">
        <f t="shared" si="86"/>
        <v>0</v>
      </c>
      <c r="W57" s="82">
        <f t="shared" si="87"/>
        <v>0</v>
      </c>
      <c r="X57" s="82">
        <f t="shared" si="88"/>
        <v>0</v>
      </c>
      <c r="Y57" s="81">
        <f t="shared" si="89"/>
        <v>0</v>
      </c>
      <c r="Z57" s="81">
        <f t="shared" si="90"/>
        <v>0</v>
      </c>
      <c r="AA57" s="81">
        <f t="shared" si="91"/>
        <v>0</v>
      </c>
      <c r="AB57" s="81">
        <f t="shared" si="92"/>
        <v>0</v>
      </c>
      <c r="AC57" s="81">
        <f t="shared" si="93"/>
        <v>0</v>
      </c>
      <c r="AD57" s="81">
        <f t="shared" si="94"/>
        <v>0</v>
      </c>
      <c r="AE57" s="81">
        <f t="shared" si="95"/>
        <v>0</v>
      </c>
      <c r="AF57" s="81">
        <f t="shared" si="96"/>
        <v>0</v>
      </c>
      <c r="AG57" s="81">
        <f t="shared" si="97"/>
        <v>0</v>
      </c>
      <c r="AH57" s="81">
        <f t="shared" si="98"/>
        <v>0</v>
      </c>
      <c r="AI57" s="81">
        <f t="shared" si="99"/>
        <v>0</v>
      </c>
      <c r="AJ57" s="81">
        <f t="shared" si="100"/>
        <v>0</v>
      </c>
      <c r="AK57" s="81">
        <f t="shared" si="101"/>
        <v>0</v>
      </c>
      <c r="AL57" s="81">
        <f t="shared" si="102"/>
        <v>0</v>
      </c>
      <c r="AM57" s="83">
        <f t="shared" si="103"/>
        <v>0</v>
      </c>
      <c r="AN57" s="98">
        <f t="shared" si="104"/>
        <v>0</v>
      </c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</row>
    <row r="58" spans="1:114" ht="18" customHeight="1" x14ac:dyDescent="0.2">
      <c r="A58" s="234" t="s">
        <v>108</v>
      </c>
      <c r="B58" s="235"/>
      <c r="C58" s="236"/>
      <c r="D58" s="128"/>
      <c r="E58" s="129">
        <f>SUM(E50:E54)</f>
        <v>56802</v>
      </c>
      <c r="F58" s="129">
        <f>SUM(F50:F57)</f>
        <v>15353.6</v>
      </c>
      <c r="G58" s="129">
        <f t="shared" ref="G58:AL58" si="107">SUM(G50:G57)</f>
        <v>7673.94</v>
      </c>
      <c r="H58" s="129">
        <f t="shared" si="107"/>
        <v>0</v>
      </c>
      <c r="I58" s="129">
        <f t="shared" si="107"/>
        <v>0</v>
      </c>
      <c r="J58" s="129">
        <f t="shared" si="107"/>
        <v>0</v>
      </c>
      <c r="K58" s="129">
        <f t="shared" si="107"/>
        <v>0</v>
      </c>
      <c r="L58" s="129">
        <f t="shared" si="107"/>
        <v>0</v>
      </c>
      <c r="M58" s="129">
        <f t="shared" si="107"/>
        <v>0</v>
      </c>
      <c r="N58" s="129">
        <f t="shared" si="107"/>
        <v>0</v>
      </c>
      <c r="O58" s="129">
        <f t="shared" si="107"/>
        <v>14586.76</v>
      </c>
      <c r="P58" s="129">
        <f t="shared" si="107"/>
        <v>0</v>
      </c>
      <c r="Q58" s="129">
        <f t="shared" si="107"/>
        <v>0</v>
      </c>
      <c r="R58" s="129">
        <f t="shared" si="107"/>
        <v>0</v>
      </c>
      <c r="S58" s="129">
        <f t="shared" si="107"/>
        <v>0</v>
      </c>
      <c r="T58" s="129">
        <f t="shared" si="107"/>
        <v>766.83</v>
      </c>
      <c r="U58" s="129">
        <f t="shared" si="107"/>
        <v>0</v>
      </c>
      <c r="V58" s="129">
        <f t="shared" si="107"/>
        <v>7673.94</v>
      </c>
      <c r="W58" s="129">
        <f t="shared" si="107"/>
        <v>0</v>
      </c>
      <c r="X58" s="129">
        <f t="shared" si="107"/>
        <v>0</v>
      </c>
      <c r="Y58" s="129">
        <f t="shared" si="107"/>
        <v>7673.94</v>
      </c>
      <c r="Z58" s="129">
        <f t="shared" si="107"/>
        <v>0</v>
      </c>
      <c r="AA58" s="129">
        <f t="shared" si="107"/>
        <v>0</v>
      </c>
      <c r="AB58" s="129">
        <f t="shared" si="107"/>
        <v>0</v>
      </c>
      <c r="AC58" s="129">
        <f t="shared" si="107"/>
        <v>0</v>
      </c>
      <c r="AD58" s="129">
        <f t="shared" si="107"/>
        <v>0</v>
      </c>
      <c r="AE58" s="129">
        <f t="shared" si="107"/>
        <v>0</v>
      </c>
      <c r="AF58" s="129">
        <f t="shared" si="107"/>
        <v>0</v>
      </c>
      <c r="AG58" s="129">
        <f t="shared" si="107"/>
        <v>0</v>
      </c>
      <c r="AH58" s="129">
        <f t="shared" si="107"/>
        <v>0</v>
      </c>
      <c r="AI58" s="129">
        <f t="shared" si="107"/>
        <v>3072.99</v>
      </c>
      <c r="AJ58" s="129">
        <f t="shared" si="107"/>
        <v>0</v>
      </c>
      <c r="AK58" s="129">
        <f t="shared" si="107"/>
        <v>0</v>
      </c>
      <c r="AL58" s="129">
        <f t="shared" si="107"/>
        <v>0</v>
      </c>
      <c r="AM58" s="130">
        <f>SUM(AM50:AM57)</f>
        <v>56802</v>
      </c>
      <c r="AN58" s="98">
        <f t="shared" si="104"/>
        <v>0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</row>
    <row r="59" spans="1:114" s="123" customFormat="1" ht="8.4499999999999993" customHeight="1" x14ac:dyDescent="0.2">
      <c r="A59" s="131"/>
      <c r="B59" s="131"/>
      <c r="C59" s="131"/>
      <c r="D59" s="131"/>
      <c r="E59" s="132"/>
      <c r="F59" s="132"/>
      <c r="G59" s="132"/>
      <c r="H59" s="132"/>
      <c r="I59" s="132"/>
      <c r="J59" s="132"/>
      <c r="K59" s="117"/>
      <c r="L59" s="117"/>
      <c r="M59" s="116"/>
      <c r="N59" s="117"/>
      <c r="O59" s="118"/>
      <c r="P59" s="132"/>
      <c r="Q59" s="132"/>
      <c r="R59" s="132"/>
      <c r="S59" s="116"/>
      <c r="T59" s="116"/>
      <c r="U59" s="132"/>
      <c r="V59" s="132"/>
      <c r="W59" s="117"/>
      <c r="X59" s="117"/>
      <c r="Y59" s="116"/>
      <c r="Z59" s="116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1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</row>
    <row r="60" spans="1:114" s="140" customFormat="1" ht="19.899999999999999" customHeight="1" x14ac:dyDescent="0.2">
      <c r="A60" s="133" t="s">
        <v>103</v>
      </c>
      <c r="B60" s="134"/>
      <c r="C60" s="135"/>
      <c r="D60" s="135"/>
      <c r="E60" s="136">
        <f t="shared" ref="E60:AM60" si="108">E58+E47</f>
        <v>114067.76</v>
      </c>
      <c r="F60" s="137">
        <f t="shared" si="108"/>
        <v>26260.23</v>
      </c>
      <c r="G60" s="138">
        <f t="shared" si="108"/>
        <v>13125.25</v>
      </c>
      <c r="H60" s="138">
        <f t="shared" si="108"/>
        <v>0</v>
      </c>
      <c r="I60" s="138">
        <f t="shared" si="108"/>
        <v>0</v>
      </c>
      <c r="J60" s="138">
        <f t="shared" si="108"/>
        <v>797</v>
      </c>
      <c r="K60" s="138">
        <f t="shared" si="108"/>
        <v>0</v>
      </c>
      <c r="L60" s="138">
        <f t="shared" si="108"/>
        <v>0</v>
      </c>
      <c r="M60" s="138">
        <f t="shared" si="108"/>
        <v>0</v>
      </c>
      <c r="N60" s="138">
        <f t="shared" si="108"/>
        <v>0</v>
      </c>
      <c r="O60" s="138">
        <f t="shared" si="108"/>
        <v>24948.68</v>
      </c>
      <c r="P60" s="138">
        <f t="shared" si="108"/>
        <v>0</v>
      </c>
      <c r="Q60" s="138">
        <f t="shared" si="108"/>
        <v>0</v>
      </c>
      <c r="R60" s="138">
        <f t="shared" si="108"/>
        <v>0</v>
      </c>
      <c r="S60" s="138">
        <f t="shared" si="108"/>
        <v>8423.91</v>
      </c>
      <c r="T60" s="138">
        <f t="shared" si="108"/>
        <v>7193</v>
      </c>
      <c r="U60" s="138">
        <f t="shared" si="108"/>
        <v>1813.25</v>
      </c>
      <c r="V60" s="138">
        <f t="shared" si="108"/>
        <v>13125.25</v>
      </c>
      <c r="W60" s="138">
        <f t="shared" si="108"/>
        <v>0</v>
      </c>
      <c r="X60" s="138">
        <f t="shared" si="108"/>
        <v>0</v>
      </c>
      <c r="Y60" s="138">
        <f t="shared" si="108"/>
        <v>13125.25</v>
      </c>
      <c r="Z60" s="138">
        <f t="shared" si="108"/>
        <v>0</v>
      </c>
      <c r="AA60" s="138">
        <f t="shared" si="108"/>
        <v>0</v>
      </c>
      <c r="AB60" s="138">
        <f t="shared" si="108"/>
        <v>0</v>
      </c>
      <c r="AC60" s="138">
        <f t="shared" si="108"/>
        <v>0</v>
      </c>
      <c r="AD60" s="138">
        <f t="shared" si="108"/>
        <v>0</v>
      </c>
      <c r="AE60" s="138">
        <f t="shared" si="108"/>
        <v>0</v>
      </c>
      <c r="AF60" s="138">
        <f t="shared" si="108"/>
        <v>0</v>
      </c>
      <c r="AG60" s="138">
        <f t="shared" si="108"/>
        <v>0</v>
      </c>
      <c r="AH60" s="138">
        <f t="shared" si="108"/>
        <v>0</v>
      </c>
      <c r="AI60" s="138">
        <f t="shared" si="108"/>
        <v>5255.94</v>
      </c>
      <c r="AJ60" s="138">
        <f t="shared" si="108"/>
        <v>0</v>
      </c>
      <c r="AK60" s="138">
        <f t="shared" si="108"/>
        <v>0</v>
      </c>
      <c r="AL60" s="138">
        <f t="shared" si="108"/>
        <v>0</v>
      </c>
      <c r="AM60" s="139">
        <f t="shared" si="108"/>
        <v>114067.76</v>
      </c>
      <c r="AN60" s="98">
        <f>E60-AM60</f>
        <v>0</v>
      </c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</row>
    <row r="61" spans="1:114" s="85" customFormat="1" ht="19.899999999999999" customHeight="1" x14ac:dyDescent="0.2">
      <c r="A61" s="141" t="s">
        <v>104</v>
      </c>
      <c r="B61" s="142"/>
      <c r="C61" s="143"/>
      <c r="D61" s="143"/>
      <c r="E61" s="144">
        <v>102089.23</v>
      </c>
      <c r="F61" s="145">
        <v>25010.9</v>
      </c>
      <c r="G61" s="146">
        <v>12510.05</v>
      </c>
      <c r="H61" s="146">
        <v>0</v>
      </c>
      <c r="I61" s="146"/>
      <c r="J61" s="146">
        <v>770</v>
      </c>
      <c r="K61" s="147"/>
      <c r="L61" s="147"/>
      <c r="M61" s="146">
        <v>0</v>
      </c>
      <c r="N61" s="147"/>
      <c r="O61" s="147">
        <v>27522.09</v>
      </c>
      <c r="P61" s="146"/>
      <c r="Q61" s="146">
        <v>0</v>
      </c>
      <c r="R61" s="146"/>
      <c r="S61" s="146">
        <v>8227.65</v>
      </c>
      <c r="T61" s="146">
        <v>1250.99</v>
      </c>
      <c r="U61" s="146">
        <v>1777.45</v>
      </c>
      <c r="V61" s="146">
        <v>12510.05</v>
      </c>
      <c r="W61" s="147"/>
      <c r="X61" s="147"/>
      <c r="Y61" s="146">
        <v>12510.05</v>
      </c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8">
        <f>SUM(F61:Z61)</f>
        <v>102089.23</v>
      </c>
      <c r="AN61" s="84">
        <f>E61-AM61</f>
        <v>0</v>
      </c>
    </row>
    <row r="62" spans="1:114" s="36" customFormat="1" ht="19.899999999999999" customHeight="1" x14ac:dyDescent="0.2">
      <c r="A62" s="149" t="s">
        <v>88</v>
      </c>
      <c r="B62" s="150"/>
      <c r="C62" s="149"/>
      <c r="D62" s="149"/>
      <c r="E62" s="151">
        <f>E60-E61</f>
        <v>11978.53</v>
      </c>
      <c r="F62" s="152">
        <f t="shared" ref="F62:AM62" si="109">F60-F61</f>
        <v>1249.33</v>
      </c>
      <c r="G62" s="153">
        <f t="shared" si="109"/>
        <v>615.20000000000005</v>
      </c>
      <c r="H62" s="153">
        <f t="shared" si="109"/>
        <v>0</v>
      </c>
      <c r="I62" s="153">
        <f t="shared" si="109"/>
        <v>0</v>
      </c>
      <c r="J62" s="153">
        <f t="shared" si="109"/>
        <v>27</v>
      </c>
      <c r="K62" s="153">
        <f t="shared" si="109"/>
        <v>0</v>
      </c>
      <c r="L62" s="153">
        <f t="shared" si="109"/>
        <v>0</v>
      </c>
      <c r="M62" s="153">
        <f t="shared" si="109"/>
        <v>0</v>
      </c>
      <c r="N62" s="153">
        <f t="shared" si="109"/>
        <v>0</v>
      </c>
      <c r="O62" s="153">
        <f t="shared" si="109"/>
        <v>-2573.41</v>
      </c>
      <c r="P62" s="153">
        <f t="shared" si="109"/>
        <v>0</v>
      </c>
      <c r="Q62" s="153">
        <f t="shared" si="109"/>
        <v>0</v>
      </c>
      <c r="R62" s="153">
        <f t="shared" si="109"/>
        <v>0</v>
      </c>
      <c r="S62" s="153">
        <f t="shared" si="109"/>
        <v>196.26</v>
      </c>
      <c r="T62" s="153">
        <f t="shared" si="109"/>
        <v>5942.01</v>
      </c>
      <c r="U62" s="153">
        <f t="shared" si="109"/>
        <v>35.799999999999997</v>
      </c>
      <c r="V62" s="153">
        <f t="shared" si="109"/>
        <v>615.20000000000005</v>
      </c>
      <c r="W62" s="153">
        <f t="shared" si="109"/>
        <v>0</v>
      </c>
      <c r="X62" s="153">
        <f t="shared" si="109"/>
        <v>0</v>
      </c>
      <c r="Y62" s="153">
        <f t="shared" si="109"/>
        <v>615.20000000000005</v>
      </c>
      <c r="Z62" s="153">
        <f t="shared" si="109"/>
        <v>0</v>
      </c>
      <c r="AA62" s="153">
        <f t="shared" si="109"/>
        <v>0</v>
      </c>
      <c r="AB62" s="153">
        <f t="shared" si="109"/>
        <v>0</v>
      </c>
      <c r="AC62" s="153">
        <f t="shared" si="109"/>
        <v>0</v>
      </c>
      <c r="AD62" s="153">
        <f t="shared" si="109"/>
        <v>0</v>
      </c>
      <c r="AE62" s="153">
        <f t="shared" si="109"/>
        <v>0</v>
      </c>
      <c r="AF62" s="153">
        <f t="shared" si="109"/>
        <v>0</v>
      </c>
      <c r="AG62" s="153">
        <f t="shared" si="109"/>
        <v>0</v>
      </c>
      <c r="AH62" s="153">
        <f t="shared" si="109"/>
        <v>0</v>
      </c>
      <c r="AI62" s="153">
        <f t="shared" si="109"/>
        <v>5255.94</v>
      </c>
      <c r="AJ62" s="153">
        <f t="shared" si="109"/>
        <v>0</v>
      </c>
      <c r="AK62" s="153">
        <f t="shared" si="109"/>
        <v>0</v>
      </c>
      <c r="AL62" s="153">
        <f t="shared" si="109"/>
        <v>0</v>
      </c>
      <c r="AM62" s="154">
        <f t="shared" si="109"/>
        <v>11978.53</v>
      </c>
      <c r="AN62" s="98">
        <f>E62-AM62</f>
        <v>0</v>
      </c>
    </row>
    <row r="63" spans="1:114" ht="12" customHeight="1" x14ac:dyDescent="0.2">
      <c r="A63" s="155"/>
      <c r="B63" s="156"/>
      <c r="C63" s="155"/>
      <c r="D63" s="157"/>
      <c r="E63" s="39"/>
      <c r="F63" s="36"/>
      <c r="G63" s="36"/>
      <c r="H63" s="36"/>
      <c r="I63" s="36"/>
      <c r="J63" s="36"/>
      <c r="K63" s="36"/>
      <c r="L63" s="36"/>
      <c r="M63" s="42"/>
      <c r="N63" s="36"/>
      <c r="O63" s="36"/>
      <c r="P63" s="36"/>
      <c r="Q63" s="36"/>
      <c r="R63" s="36"/>
      <c r="S63" s="42"/>
      <c r="T63" s="42"/>
      <c r="U63" s="36"/>
      <c r="V63" s="38"/>
      <c r="W63" s="36"/>
      <c r="X63" s="36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17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</row>
    <row r="64" spans="1:114" s="36" customFormat="1" ht="13.5" thickBot="1" x14ac:dyDescent="0.25">
      <c r="A64" s="158"/>
      <c r="B64" s="156"/>
      <c r="E64" s="243"/>
      <c r="F64" s="243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60"/>
    </row>
    <row r="65" spans="1:122" ht="16.5" customHeight="1" thickBot="1" x14ac:dyDescent="0.25">
      <c r="A65" s="161" t="s">
        <v>105</v>
      </c>
      <c r="B65" s="162" t="s">
        <v>111</v>
      </c>
      <c r="C65" s="163">
        <v>3849</v>
      </c>
      <c r="D65" s="164"/>
      <c r="E65" s="164"/>
      <c r="F65" s="164"/>
      <c r="G65" s="164"/>
      <c r="H65" s="164"/>
      <c r="I65" s="164"/>
      <c r="J65" s="164"/>
      <c r="K65" s="165" t="s">
        <v>132</v>
      </c>
      <c r="L65" s="166">
        <v>0</v>
      </c>
      <c r="M65" s="164"/>
      <c r="N65" s="159"/>
      <c r="O65" s="164"/>
      <c r="P65" s="167" t="s">
        <v>106</v>
      </c>
      <c r="Q65" s="167"/>
      <c r="R65" s="167"/>
      <c r="S65" s="164"/>
      <c r="T65" s="164"/>
      <c r="U65" s="164"/>
      <c r="V65" s="167"/>
      <c r="W65" s="167" t="s">
        <v>129</v>
      </c>
      <c r="X65" s="36"/>
      <c r="Y65" s="41"/>
      <c r="Z65" s="42"/>
      <c r="AA65" s="36"/>
      <c r="AB65" s="167"/>
      <c r="AC65" s="36"/>
      <c r="AD65" s="36"/>
      <c r="AE65" s="41"/>
      <c r="AF65" s="41"/>
      <c r="AG65" s="41"/>
      <c r="AH65" s="41"/>
      <c r="AI65" s="41"/>
      <c r="AJ65" s="41"/>
      <c r="AK65" s="41"/>
      <c r="AL65" s="42"/>
      <c r="AM65" s="17"/>
      <c r="AN65" s="42"/>
      <c r="AO65" s="42"/>
      <c r="AP65" s="42"/>
      <c r="AQ65" s="42"/>
      <c r="AR65" s="42"/>
      <c r="AS65" s="42"/>
      <c r="AT65" s="42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</row>
    <row r="66" spans="1:122" ht="38.25" x14ac:dyDescent="0.2">
      <c r="A66" s="168" t="s">
        <v>77</v>
      </c>
      <c r="B66" s="169" t="s">
        <v>83</v>
      </c>
      <c r="C66" s="170" t="s">
        <v>14</v>
      </c>
      <c r="D66" s="171" t="s">
        <v>15</v>
      </c>
      <c r="E66" s="172" t="s">
        <v>3</v>
      </c>
      <c r="F66" s="172" t="s">
        <v>16</v>
      </c>
      <c r="G66" s="173" t="s">
        <v>17</v>
      </c>
      <c r="H66" s="173" t="s">
        <v>18</v>
      </c>
      <c r="I66" s="173" t="s">
        <v>18</v>
      </c>
      <c r="J66" s="174" t="s">
        <v>81</v>
      </c>
      <c r="K66" s="175" t="s">
        <v>82</v>
      </c>
      <c r="L66" s="176" t="s">
        <v>131</v>
      </c>
      <c r="M66" s="176" t="s">
        <v>130</v>
      </c>
      <c r="N66" s="159"/>
      <c r="O66" s="164"/>
      <c r="P66" s="40"/>
      <c r="Q66" s="177" t="s">
        <v>101</v>
      </c>
      <c r="R66" s="178"/>
      <c r="S66" s="179"/>
      <c r="T66" s="180"/>
      <c r="U66" s="179"/>
      <c r="V66" s="180"/>
      <c r="W66" s="181"/>
      <c r="X66" s="177" t="s">
        <v>101</v>
      </c>
      <c r="Y66" s="179"/>
      <c r="Z66" s="180"/>
      <c r="AA66" s="179"/>
      <c r="AB66" s="180"/>
      <c r="AC66" s="181"/>
      <c r="AD66" s="36"/>
      <c r="AE66" s="36"/>
      <c r="AF66" s="36"/>
      <c r="AG66" s="36"/>
      <c r="AH66" s="36"/>
      <c r="AI66" s="36"/>
      <c r="AJ66" s="36"/>
      <c r="AK66" s="36"/>
      <c r="AL66" s="36"/>
      <c r="AM66" s="17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</row>
    <row r="67" spans="1:122" ht="12.75" x14ac:dyDescent="0.2">
      <c r="A67" s="182" t="s">
        <v>63</v>
      </c>
      <c r="B67" s="183" t="s">
        <v>160</v>
      </c>
      <c r="C67" s="184">
        <f>$C$65*F67</f>
        <v>1040</v>
      </c>
      <c r="D67" s="185">
        <f>C67/$C$100-0.0001</f>
        <v>0.2702</v>
      </c>
      <c r="E67" s="186">
        <v>2</v>
      </c>
      <c r="F67" s="187">
        <f>E67/$E$100</f>
        <v>0.27029999999999998</v>
      </c>
      <c r="G67" s="188">
        <v>2</v>
      </c>
      <c r="H67" s="189">
        <f>G67/$G$100</f>
        <v>0.27029999999999998</v>
      </c>
      <c r="I67" s="189">
        <f>G67/$G$100+0.0001</f>
        <v>0.27039999999999997</v>
      </c>
      <c r="J67" s="190">
        <v>0</v>
      </c>
      <c r="K67" s="191" t="e">
        <f>J67/J100</f>
        <v>#DIV/0!</v>
      </c>
      <c r="L67" s="192"/>
      <c r="M67" s="193">
        <f>F60</f>
        <v>26260.23</v>
      </c>
      <c r="N67" s="159"/>
      <c r="O67" s="164"/>
      <c r="P67" s="40"/>
      <c r="Q67" s="194" t="s">
        <v>180</v>
      </c>
      <c r="R67" s="195"/>
      <c r="S67" s="196"/>
      <c r="T67" s="197"/>
      <c r="U67" s="196"/>
      <c r="V67" s="197"/>
      <c r="W67" s="198"/>
      <c r="X67" s="199"/>
      <c r="Y67" s="196"/>
      <c r="Z67" s="197"/>
      <c r="AA67" s="196"/>
      <c r="AB67" s="197"/>
      <c r="AC67" s="198"/>
      <c r="AD67" s="36"/>
      <c r="AE67" s="36"/>
      <c r="AF67" s="36"/>
      <c r="AG67" s="36"/>
      <c r="AH67" s="36"/>
      <c r="AI67" s="36"/>
      <c r="AJ67" s="36"/>
      <c r="AK67" s="36"/>
      <c r="AL67" s="36"/>
      <c r="AM67" s="17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</row>
    <row r="68" spans="1:122" ht="12.75" x14ac:dyDescent="0.2">
      <c r="A68" s="182" t="s">
        <v>64</v>
      </c>
      <c r="B68" s="183" t="s">
        <v>161</v>
      </c>
      <c r="C68" s="184">
        <f t="shared" ref="C68:C94" si="110">$C$65*F68</f>
        <v>520</v>
      </c>
      <c r="D68" s="185">
        <f t="shared" ref="D68:D99" si="111">C68/$C$100</f>
        <v>0.1351</v>
      </c>
      <c r="E68" s="186">
        <v>1</v>
      </c>
      <c r="F68" s="187">
        <f t="shared" ref="F68:F99" si="112">E68/$E$100</f>
        <v>0.1351</v>
      </c>
      <c r="G68" s="188">
        <v>1</v>
      </c>
      <c r="H68" s="189">
        <f t="shared" ref="H68:H94" si="113">G68/$G$100</f>
        <v>0.1351</v>
      </c>
      <c r="I68" s="189">
        <f t="shared" ref="H68:I95" si="114">G68/$G$100</f>
        <v>0.1351</v>
      </c>
      <c r="J68" s="190">
        <v>0</v>
      </c>
      <c r="K68" s="191" t="e">
        <f>J68/J100</f>
        <v>#DIV/0!</v>
      </c>
      <c r="L68" s="192"/>
      <c r="M68" s="193">
        <f>G60</f>
        <v>13125.25</v>
      </c>
      <c r="N68" s="159"/>
      <c r="O68" s="164"/>
      <c r="P68" s="40"/>
      <c r="Q68" s="237" t="s">
        <v>219</v>
      </c>
      <c r="R68" s="238"/>
      <c r="S68" s="238"/>
      <c r="T68" s="238"/>
      <c r="U68" s="196"/>
      <c r="V68" s="197"/>
      <c r="W68" s="198"/>
      <c r="X68" s="199"/>
      <c r="Y68" s="196"/>
      <c r="Z68" s="197"/>
      <c r="AA68" s="196"/>
      <c r="AB68" s="197"/>
      <c r="AC68" s="198"/>
      <c r="AD68" s="36"/>
      <c r="AE68" s="36"/>
      <c r="AF68" s="36"/>
      <c r="AG68" s="36"/>
      <c r="AH68" s="36"/>
      <c r="AI68" s="36"/>
      <c r="AJ68" s="36"/>
      <c r="AK68" s="36"/>
      <c r="AL68" s="36"/>
      <c r="AM68" s="17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</row>
    <row r="69" spans="1:122" ht="12.75" hidden="1" x14ac:dyDescent="0.2">
      <c r="A69" s="182" t="s">
        <v>64</v>
      </c>
      <c r="B69" s="183" t="s">
        <v>171</v>
      </c>
      <c r="C69" s="184">
        <f t="shared" si="110"/>
        <v>0</v>
      </c>
      <c r="D69" s="185">
        <f t="shared" si="111"/>
        <v>0</v>
      </c>
      <c r="E69" s="186">
        <v>0</v>
      </c>
      <c r="F69" s="187">
        <f t="shared" si="112"/>
        <v>0</v>
      </c>
      <c r="G69" s="188">
        <v>0</v>
      </c>
      <c r="H69" s="189">
        <f t="shared" si="113"/>
        <v>0</v>
      </c>
      <c r="I69" s="189">
        <f t="shared" si="114"/>
        <v>0</v>
      </c>
      <c r="J69" s="190">
        <v>0</v>
      </c>
      <c r="K69" s="191" t="e">
        <f>J69/J101</f>
        <v>#DIV/0!</v>
      </c>
      <c r="L69" s="192"/>
      <c r="M69" s="193">
        <f>G61</f>
        <v>12510.05</v>
      </c>
      <c r="N69" s="159"/>
      <c r="O69" s="164"/>
      <c r="P69" s="40"/>
      <c r="Q69" s="199"/>
      <c r="R69" s="197"/>
      <c r="S69" s="196"/>
      <c r="T69" s="197"/>
      <c r="U69" s="196"/>
      <c r="V69" s="197"/>
      <c r="W69" s="198"/>
      <c r="X69" s="199"/>
      <c r="Y69" s="196"/>
      <c r="Z69" s="197"/>
      <c r="AA69" s="196"/>
      <c r="AB69" s="197"/>
      <c r="AC69" s="198"/>
      <c r="AD69" s="36"/>
      <c r="AE69" s="36"/>
      <c r="AF69" s="36"/>
      <c r="AG69" s="36"/>
      <c r="AH69" s="36"/>
      <c r="AI69" s="36"/>
      <c r="AJ69" s="36"/>
      <c r="AK69" s="36"/>
      <c r="AL69" s="36"/>
      <c r="AM69" s="17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</row>
    <row r="70" spans="1:122" ht="25.5" hidden="1" x14ac:dyDescent="0.2">
      <c r="A70" s="182" t="s">
        <v>66</v>
      </c>
      <c r="B70" s="183" t="s">
        <v>118</v>
      </c>
      <c r="C70" s="184">
        <f t="shared" si="110"/>
        <v>0</v>
      </c>
      <c r="D70" s="185">
        <f t="shared" si="111"/>
        <v>0</v>
      </c>
      <c r="E70" s="186">
        <v>0</v>
      </c>
      <c r="F70" s="187">
        <f t="shared" si="112"/>
        <v>0</v>
      </c>
      <c r="G70" s="188">
        <v>0</v>
      </c>
      <c r="H70" s="189">
        <f t="shared" si="113"/>
        <v>0</v>
      </c>
      <c r="I70" s="189">
        <f t="shared" si="114"/>
        <v>0</v>
      </c>
      <c r="J70" s="190">
        <v>0</v>
      </c>
      <c r="K70" s="191" t="e">
        <f>J70/J100</f>
        <v>#DIV/0!</v>
      </c>
      <c r="L70" s="192"/>
      <c r="M70" s="193">
        <f>I60</f>
        <v>0</v>
      </c>
      <c r="N70" s="159"/>
      <c r="O70" s="164"/>
      <c r="P70" s="40"/>
      <c r="Q70" s="199"/>
      <c r="R70" s="197"/>
      <c r="S70" s="196"/>
      <c r="T70" s="197"/>
      <c r="U70" s="196"/>
      <c r="V70" s="197"/>
      <c r="W70" s="198"/>
      <c r="X70" s="199"/>
      <c r="Y70" s="196"/>
      <c r="Z70" s="197"/>
      <c r="AA70" s="196"/>
      <c r="AB70" s="197"/>
      <c r="AC70" s="198"/>
      <c r="AD70" s="36"/>
      <c r="AE70" s="36"/>
      <c r="AF70" s="36"/>
      <c r="AG70" s="36"/>
      <c r="AH70" s="36"/>
      <c r="AI70" s="36"/>
      <c r="AJ70" s="36"/>
      <c r="AK70" s="36"/>
      <c r="AL70" s="36"/>
      <c r="AM70" s="17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</row>
    <row r="71" spans="1:122" ht="25.5" x14ac:dyDescent="0.2">
      <c r="A71" s="182" t="s">
        <v>69</v>
      </c>
      <c r="B71" s="183" t="s">
        <v>162</v>
      </c>
      <c r="C71" s="184">
        <f t="shared" si="110"/>
        <v>0</v>
      </c>
      <c r="D71" s="185">
        <f t="shared" si="111"/>
        <v>0</v>
      </c>
      <c r="E71" s="186">
        <v>0</v>
      </c>
      <c r="F71" s="187">
        <f t="shared" si="112"/>
        <v>0</v>
      </c>
      <c r="G71" s="188">
        <v>0</v>
      </c>
      <c r="H71" s="189">
        <f>G71/$G$100</f>
        <v>0</v>
      </c>
      <c r="I71" s="189">
        <f t="shared" si="114"/>
        <v>0</v>
      </c>
      <c r="J71" s="190">
        <v>0</v>
      </c>
      <c r="K71" s="191" t="e">
        <f>J71/J100</f>
        <v>#DIV/0!</v>
      </c>
      <c r="L71" s="192">
        <f>1240000999+($L$65*1000)</f>
        <v>1240000999</v>
      </c>
      <c r="M71" s="193">
        <f>J60</f>
        <v>797</v>
      </c>
      <c r="N71" s="159"/>
      <c r="O71" s="164"/>
      <c r="P71" s="40"/>
      <c r="Q71" s="237" t="s">
        <v>223</v>
      </c>
      <c r="R71" s="238"/>
      <c r="S71" s="238"/>
      <c r="T71" s="238"/>
      <c r="U71" s="196"/>
      <c r="V71" s="197"/>
      <c r="W71" s="198"/>
      <c r="X71" s="199"/>
      <c r="Y71" s="196"/>
      <c r="Z71" s="197"/>
      <c r="AA71" s="196"/>
      <c r="AB71" s="197"/>
      <c r="AC71" s="198"/>
      <c r="AD71" s="36"/>
      <c r="AE71" s="36"/>
      <c r="AF71" s="36"/>
      <c r="AG71" s="36"/>
      <c r="AH71" s="36"/>
      <c r="AI71" s="36"/>
      <c r="AJ71" s="36"/>
      <c r="AK71" s="36"/>
      <c r="AL71" s="36"/>
      <c r="AM71" s="17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</row>
    <row r="72" spans="1:122" ht="25.5" hidden="1" x14ac:dyDescent="0.2">
      <c r="A72" s="182" t="s">
        <v>70</v>
      </c>
      <c r="B72" s="183" t="s">
        <v>57</v>
      </c>
      <c r="C72" s="184">
        <f t="shared" si="110"/>
        <v>0</v>
      </c>
      <c r="D72" s="185">
        <f t="shared" si="111"/>
        <v>0</v>
      </c>
      <c r="E72" s="186">
        <v>0</v>
      </c>
      <c r="F72" s="187">
        <f t="shared" si="112"/>
        <v>0</v>
      </c>
      <c r="G72" s="188">
        <v>0</v>
      </c>
      <c r="H72" s="189">
        <f t="shared" ref="H72:H74" si="115">G72/$G$100</f>
        <v>0</v>
      </c>
      <c r="I72" s="189">
        <f t="shared" si="114"/>
        <v>0</v>
      </c>
      <c r="J72" s="190">
        <v>0</v>
      </c>
      <c r="K72" s="191" t="e">
        <f>J72/J100</f>
        <v>#DIV/0!</v>
      </c>
      <c r="L72" s="192"/>
      <c r="M72" s="193">
        <f>K60</f>
        <v>0</v>
      </c>
      <c r="N72" s="159"/>
      <c r="O72" s="164"/>
      <c r="P72" s="40"/>
      <c r="Q72" s="199"/>
      <c r="R72" s="197"/>
      <c r="S72" s="196"/>
      <c r="T72" s="197"/>
      <c r="U72" s="196"/>
      <c r="V72" s="197"/>
      <c r="W72" s="198"/>
      <c r="X72" s="199"/>
      <c r="Y72" s="196"/>
      <c r="Z72" s="197"/>
      <c r="AA72" s="196"/>
      <c r="AB72" s="197"/>
      <c r="AC72" s="198"/>
      <c r="AD72" s="36"/>
      <c r="AE72" s="36"/>
      <c r="AF72" s="36"/>
      <c r="AG72" s="36"/>
      <c r="AH72" s="36"/>
      <c r="AI72" s="36"/>
      <c r="AJ72" s="36"/>
      <c r="AK72" s="36"/>
      <c r="AL72" s="36"/>
      <c r="AM72" s="17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</row>
    <row r="73" spans="1:122" ht="12.75" hidden="1" x14ac:dyDescent="0.2">
      <c r="A73" s="182" t="s">
        <v>74</v>
      </c>
      <c r="B73" s="183" t="s">
        <v>7</v>
      </c>
      <c r="C73" s="184">
        <f t="shared" si="110"/>
        <v>0</v>
      </c>
      <c r="D73" s="185">
        <f t="shared" si="111"/>
        <v>0</v>
      </c>
      <c r="E73" s="186">
        <v>0</v>
      </c>
      <c r="F73" s="187">
        <f t="shared" si="112"/>
        <v>0</v>
      </c>
      <c r="G73" s="188">
        <v>0</v>
      </c>
      <c r="H73" s="189">
        <f t="shared" si="115"/>
        <v>0</v>
      </c>
      <c r="I73" s="189">
        <f t="shared" si="114"/>
        <v>0</v>
      </c>
      <c r="J73" s="190">
        <v>0</v>
      </c>
      <c r="K73" s="191" t="e">
        <f>J73/J100</f>
        <v>#DIV/0!</v>
      </c>
      <c r="L73" s="192"/>
      <c r="M73" s="193">
        <f>L60</f>
        <v>0</v>
      </c>
      <c r="N73" s="159"/>
      <c r="O73" s="164"/>
      <c r="P73" s="40"/>
      <c r="Q73" s="199"/>
      <c r="R73" s="197"/>
      <c r="S73" s="196"/>
      <c r="T73" s="197"/>
      <c r="U73" s="196"/>
      <c r="V73" s="197"/>
      <c r="W73" s="198"/>
      <c r="X73" s="199"/>
      <c r="Y73" s="196"/>
      <c r="Z73" s="197"/>
      <c r="AA73" s="196"/>
      <c r="AB73" s="197"/>
      <c r="AC73" s="198"/>
      <c r="AD73" s="36"/>
      <c r="AE73" s="36"/>
      <c r="AF73" s="36"/>
      <c r="AG73" s="36"/>
      <c r="AH73" s="36"/>
      <c r="AI73" s="36"/>
      <c r="AJ73" s="36"/>
      <c r="AK73" s="36"/>
      <c r="AL73" s="36"/>
      <c r="AM73" s="17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</row>
    <row r="74" spans="1:122" ht="12.75" hidden="1" x14ac:dyDescent="0.2">
      <c r="A74" s="182" t="s">
        <v>61</v>
      </c>
      <c r="B74" s="183" t="s">
        <v>163</v>
      </c>
      <c r="C74" s="184">
        <f t="shared" si="110"/>
        <v>0</v>
      </c>
      <c r="D74" s="185">
        <f t="shared" si="111"/>
        <v>0</v>
      </c>
      <c r="E74" s="186">
        <v>0</v>
      </c>
      <c r="F74" s="187">
        <f t="shared" si="112"/>
        <v>0</v>
      </c>
      <c r="G74" s="188">
        <v>0</v>
      </c>
      <c r="H74" s="189">
        <f t="shared" si="115"/>
        <v>0</v>
      </c>
      <c r="I74" s="189">
        <f t="shared" si="114"/>
        <v>0</v>
      </c>
      <c r="J74" s="190">
        <v>0</v>
      </c>
      <c r="K74" s="191" t="e">
        <f>J74/J100</f>
        <v>#DIV/0!</v>
      </c>
      <c r="L74" s="192">
        <f>1240000999+($L$65*1000)</f>
        <v>1240000999</v>
      </c>
      <c r="M74" s="193">
        <f>M60</f>
        <v>0</v>
      </c>
      <c r="N74" s="159"/>
      <c r="O74" s="164"/>
      <c r="P74" s="40"/>
      <c r="Q74" s="199"/>
      <c r="R74" s="197"/>
      <c r="S74" s="196"/>
      <c r="T74" s="197"/>
      <c r="U74" s="196"/>
      <c r="V74" s="197"/>
      <c r="W74" s="198"/>
      <c r="X74" s="199"/>
      <c r="Y74" s="196"/>
      <c r="Z74" s="197"/>
      <c r="AA74" s="196"/>
      <c r="AB74" s="197"/>
      <c r="AC74" s="198"/>
      <c r="AD74" s="36"/>
      <c r="AE74" s="36"/>
      <c r="AF74" s="36"/>
      <c r="AG74" s="36"/>
      <c r="AH74" s="36"/>
      <c r="AI74" s="36"/>
      <c r="AJ74" s="36"/>
      <c r="AK74" s="36"/>
      <c r="AL74" s="36"/>
      <c r="AM74" s="17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</row>
    <row r="75" spans="1:122" ht="12.75" hidden="1" x14ac:dyDescent="0.2">
      <c r="A75" s="182" t="s">
        <v>61</v>
      </c>
      <c r="B75" s="183" t="s">
        <v>119</v>
      </c>
      <c r="C75" s="184">
        <f t="shared" si="110"/>
        <v>0</v>
      </c>
      <c r="D75" s="185">
        <f t="shared" si="111"/>
        <v>0</v>
      </c>
      <c r="E75" s="186">
        <v>0</v>
      </c>
      <c r="F75" s="187">
        <f t="shared" si="112"/>
        <v>0</v>
      </c>
      <c r="G75" s="188">
        <v>0</v>
      </c>
      <c r="H75" s="189">
        <f t="shared" si="113"/>
        <v>0</v>
      </c>
      <c r="I75" s="189">
        <f t="shared" si="114"/>
        <v>0</v>
      </c>
      <c r="J75" s="190">
        <v>0</v>
      </c>
      <c r="K75" s="191" t="e">
        <f>J75/J100</f>
        <v>#DIV/0!</v>
      </c>
      <c r="L75" s="192">
        <f>1240000999+($L$65*1000)</f>
        <v>1240000999</v>
      </c>
      <c r="M75" s="193">
        <f>N60</f>
        <v>0</v>
      </c>
      <c r="N75" s="159"/>
      <c r="O75" s="164"/>
      <c r="P75" s="40"/>
      <c r="Q75" s="199"/>
      <c r="R75" s="197"/>
      <c r="S75" s="196"/>
      <c r="T75" s="197"/>
      <c r="U75" s="196"/>
      <c r="V75" s="197"/>
      <c r="W75" s="198"/>
      <c r="X75" s="199"/>
      <c r="Y75" s="196"/>
      <c r="Z75" s="197"/>
      <c r="AA75" s="196"/>
      <c r="AB75" s="197"/>
      <c r="AC75" s="198"/>
      <c r="AD75" s="36"/>
      <c r="AE75" s="36"/>
      <c r="AF75" s="36"/>
      <c r="AG75" s="36"/>
      <c r="AH75" s="36"/>
      <c r="AI75" s="36"/>
      <c r="AJ75" s="36"/>
      <c r="AK75" s="36"/>
      <c r="AL75" s="36"/>
      <c r="AM75" s="17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</row>
    <row r="76" spans="1:122" ht="25.5" customHeight="1" x14ac:dyDescent="0.2">
      <c r="A76" s="182" t="s">
        <v>126</v>
      </c>
      <c r="B76" s="183" t="s">
        <v>164</v>
      </c>
      <c r="C76" s="184">
        <f t="shared" si="110"/>
        <v>988</v>
      </c>
      <c r="D76" s="185">
        <f>C76/$C$100+0.0001</f>
        <v>0.25690000000000002</v>
      </c>
      <c r="E76" s="227">
        <v>1.9</v>
      </c>
      <c r="F76" s="187">
        <f t="shared" si="112"/>
        <v>0.25679999999999997</v>
      </c>
      <c r="G76" s="228">
        <v>1.9</v>
      </c>
      <c r="H76" s="189">
        <f t="shared" si="113"/>
        <v>0.25679999999999997</v>
      </c>
      <c r="I76" s="189">
        <f t="shared" si="114"/>
        <v>0.25679999999999997</v>
      </c>
      <c r="J76" s="190">
        <v>0</v>
      </c>
      <c r="K76" s="191" t="e">
        <f>J76/J100</f>
        <v>#DIV/0!</v>
      </c>
      <c r="L76" s="192">
        <f>1240000999+($L$65*1000)</f>
        <v>1240000999</v>
      </c>
      <c r="M76" s="193">
        <f>O60</f>
        <v>24948.68</v>
      </c>
      <c r="N76" s="159"/>
      <c r="O76" s="164"/>
      <c r="P76" s="40"/>
      <c r="Q76" s="237" t="s">
        <v>232</v>
      </c>
      <c r="R76" s="238"/>
      <c r="S76" s="238"/>
      <c r="T76" s="238"/>
      <c r="U76" s="196"/>
      <c r="V76" s="197"/>
      <c r="W76" s="198"/>
      <c r="X76" s="199"/>
      <c r="Y76" s="196"/>
      <c r="Z76" s="197"/>
      <c r="AA76" s="196"/>
      <c r="AB76" s="197"/>
      <c r="AC76" s="198"/>
      <c r="AD76" s="36"/>
      <c r="AE76" s="36"/>
      <c r="AF76" s="36"/>
      <c r="AG76" s="36"/>
      <c r="AH76" s="36"/>
      <c r="AI76" s="36"/>
      <c r="AJ76" s="36"/>
      <c r="AK76" s="36"/>
      <c r="AL76" s="36"/>
      <c r="AM76" s="17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</row>
    <row r="77" spans="1:122" ht="25.5" hidden="1" x14ac:dyDescent="0.2">
      <c r="A77" s="182" t="s">
        <v>76</v>
      </c>
      <c r="B77" s="183" t="s">
        <v>79</v>
      </c>
      <c r="C77" s="184">
        <f t="shared" si="110"/>
        <v>0</v>
      </c>
      <c r="D77" s="185">
        <f t="shared" si="111"/>
        <v>0</v>
      </c>
      <c r="E77" s="186">
        <v>0</v>
      </c>
      <c r="F77" s="187">
        <f t="shared" si="112"/>
        <v>0</v>
      </c>
      <c r="G77" s="188">
        <v>0</v>
      </c>
      <c r="H77" s="189">
        <f t="shared" si="113"/>
        <v>0</v>
      </c>
      <c r="I77" s="189">
        <f t="shared" si="114"/>
        <v>0</v>
      </c>
      <c r="J77" s="190">
        <v>0</v>
      </c>
      <c r="K77" s="191" t="e">
        <f>J77/J100</f>
        <v>#DIV/0!</v>
      </c>
      <c r="L77" s="192"/>
      <c r="M77" s="193">
        <f>P60</f>
        <v>0</v>
      </c>
      <c r="N77" s="159"/>
      <c r="O77" s="164"/>
      <c r="P77" s="40"/>
      <c r="Q77" s="199"/>
      <c r="R77" s="197"/>
      <c r="S77" s="196"/>
      <c r="T77" s="197"/>
      <c r="U77" s="196"/>
      <c r="V77" s="197"/>
      <c r="W77" s="198"/>
      <c r="X77" s="199"/>
      <c r="Y77" s="196"/>
      <c r="Z77" s="197"/>
      <c r="AA77" s="196"/>
      <c r="AB77" s="197"/>
      <c r="AC77" s="198"/>
      <c r="AD77" s="36"/>
      <c r="AE77" s="36"/>
      <c r="AF77" s="36"/>
      <c r="AG77" s="36"/>
      <c r="AH77" s="36"/>
      <c r="AI77" s="36"/>
      <c r="AJ77" s="36"/>
      <c r="AK77" s="36"/>
      <c r="AL77" s="36"/>
      <c r="AM77" s="17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</row>
    <row r="78" spans="1:122" ht="25.5" hidden="1" x14ac:dyDescent="0.2">
      <c r="A78" s="182" t="s">
        <v>68</v>
      </c>
      <c r="B78" s="183" t="s">
        <v>172</v>
      </c>
      <c r="C78" s="184">
        <f t="shared" si="110"/>
        <v>0</v>
      </c>
      <c r="D78" s="185">
        <f t="shared" si="111"/>
        <v>0</v>
      </c>
      <c r="E78" s="186">
        <v>0</v>
      </c>
      <c r="F78" s="187">
        <f t="shared" si="112"/>
        <v>0</v>
      </c>
      <c r="G78" s="188">
        <v>0</v>
      </c>
      <c r="H78" s="189">
        <f t="shared" si="113"/>
        <v>0</v>
      </c>
      <c r="I78" s="189">
        <f t="shared" si="114"/>
        <v>0</v>
      </c>
      <c r="J78" s="190">
        <v>0</v>
      </c>
      <c r="K78" s="191" t="e">
        <f>J78/J100</f>
        <v>#DIV/0!</v>
      </c>
      <c r="L78" s="192"/>
      <c r="M78" s="193">
        <f>Q60</f>
        <v>0</v>
      </c>
      <c r="N78" s="200"/>
      <c r="O78" s="201"/>
      <c r="P78" s="202"/>
      <c r="Q78" s="199"/>
      <c r="R78" s="197"/>
      <c r="S78" s="196"/>
      <c r="T78" s="197"/>
      <c r="U78" s="196"/>
      <c r="V78" s="197"/>
      <c r="W78" s="198"/>
      <c r="X78" s="199"/>
      <c r="Y78" s="196"/>
      <c r="Z78" s="197"/>
      <c r="AA78" s="196"/>
      <c r="AB78" s="197"/>
      <c r="AC78" s="198"/>
      <c r="AD78" s="36"/>
      <c r="AE78" s="36"/>
      <c r="AF78" s="36"/>
      <c r="AG78" s="36"/>
      <c r="AH78" s="36"/>
      <c r="AI78" s="36"/>
      <c r="AJ78" s="36"/>
      <c r="AK78" s="36"/>
      <c r="AL78" s="36"/>
      <c r="AM78" s="17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</row>
    <row r="79" spans="1:122" ht="25.5" hidden="1" x14ac:dyDescent="0.2">
      <c r="A79" s="182" t="s">
        <v>68</v>
      </c>
      <c r="B79" s="183" t="s">
        <v>173</v>
      </c>
      <c r="C79" s="184">
        <f t="shared" si="110"/>
        <v>0</v>
      </c>
      <c r="D79" s="185">
        <f t="shared" si="111"/>
        <v>0</v>
      </c>
      <c r="E79" s="186">
        <v>0</v>
      </c>
      <c r="F79" s="187">
        <f t="shared" si="112"/>
        <v>0</v>
      </c>
      <c r="G79" s="188">
        <v>0</v>
      </c>
      <c r="H79" s="189">
        <f t="shared" si="113"/>
        <v>0</v>
      </c>
      <c r="I79" s="189">
        <f t="shared" si="114"/>
        <v>0</v>
      </c>
      <c r="J79" s="190">
        <v>0</v>
      </c>
      <c r="K79" s="191" t="e">
        <f>J79/J101</f>
        <v>#DIV/0!</v>
      </c>
      <c r="L79" s="192"/>
      <c r="M79" s="193">
        <f>Q61</f>
        <v>0</v>
      </c>
      <c r="N79" s="200"/>
      <c r="O79" s="201"/>
      <c r="P79" s="202"/>
      <c r="Q79" s="199"/>
      <c r="R79" s="197"/>
      <c r="S79" s="196"/>
      <c r="T79" s="197"/>
      <c r="U79" s="196"/>
      <c r="V79" s="197"/>
      <c r="W79" s="198"/>
      <c r="X79" s="199"/>
      <c r="Y79" s="196"/>
      <c r="Z79" s="197"/>
      <c r="AA79" s="196"/>
      <c r="AB79" s="197"/>
      <c r="AC79" s="198"/>
      <c r="AD79" s="36"/>
      <c r="AE79" s="36"/>
      <c r="AF79" s="36"/>
      <c r="AG79" s="36"/>
      <c r="AH79" s="36"/>
      <c r="AI79" s="36"/>
      <c r="AJ79" s="36"/>
      <c r="AK79" s="36"/>
      <c r="AL79" s="36"/>
      <c r="AM79" s="17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</row>
    <row r="80" spans="1:122" ht="25.5" customHeight="1" x14ac:dyDescent="0.2">
      <c r="A80" s="182" t="s">
        <v>67</v>
      </c>
      <c r="B80" s="183" t="s">
        <v>165</v>
      </c>
      <c r="C80" s="184">
        <f t="shared" si="110"/>
        <v>0</v>
      </c>
      <c r="D80" s="185">
        <f t="shared" si="111"/>
        <v>0</v>
      </c>
      <c r="E80" s="186">
        <v>0</v>
      </c>
      <c r="F80" s="187">
        <f t="shared" si="112"/>
        <v>0</v>
      </c>
      <c r="G80" s="188">
        <v>0</v>
      </c>
      <c r="H80" s="189">
        <f t="shared" si="113"/>
        <v>0</v>
      </c>
      <c r="I80" s="189">
        <f t="shared" si="114"/>
        <v>0</v>
      </c>
      <c r="J80" s="190">
        <v>0</v>
      </c>
      <c r="K80" s="191" t="e">
        <f>J80/J100</f>
        <v>#DIV/0!</v>
      </c>
      <c r="L80" s="192">
        <f>1240000999+($L$65*1000)</f>
        <v>1240000999</v>
      </c>
      <c r="M80" s="193">
        <f>S60</f>
        <v>8423.91</v>
      </c>
      <c r="P80" s="203"/>
      <c r="Q80" s="237" t="s">
        <v>233</v>
      </c>
      <c r="R80" s="238"/>
      <c r="S80" s="238"/>
      <c r="T80" s="238"/>
      <c r="U80" s="238"/>
      <c r="V80" s="197"/>
      <c r="W80" s="198"/>
      <c r="X80" s="199"/>
      <c r="Y80" s="196"/>
      <c r="Z80" s="197"/>
      <c r="AA80" s="196"/>
      <c r="AB80" s="197"/>
      <c r="AC80" s="198"/>
      <c r="AD80" s="36"/>
      <c r="AE80" s="36"/>
      <c r="AF80" s="36"/>
      <c r="AG80" s="36"/>
      <c r="AH80" s="36"/>
      <c r="AI80" s="36"/>
      <c r="AJ80" s="36"/>
      <c r="AK80" s="36"/>
      <c r="AL80" s="36"/>
      <c r="AM80" s="17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</row>
    <row r="81" spans="1:108" ht="26.25" customHeight="1" thickBot="1" x14ac:dyDescent="0.25">
      <c r="A81" s="182" t="s">
        <v>71</v>
      </c>
      <c r="B81" s="183" t="s">
        <v>58</v>
      </c>
      <c r="C81" s="184">
        <f t="shared" si="110"/>
        <v>52</v>
      </c>
      <c r="D81" s="185">
        <f t="shared" si="111"/>
        <v>1.35E-2</v>
      </c>
      <c r="E81" s="186">
        <v>0.1</v>
      </c>
      <c r="F81" s="187">
        <f t="shared" si="112"/>
        <v>1.35E-2</v>
      </c>
      <c r="G81" s="188">
        <v>0.1</v>
      </c>
      <c r="H81" s="189">
        <f t="shared" si="113"/>
        <v>1.35E-2</v>
      </c>
      <c r="I81" s="189">
        <f t="shared" si="114"/>
        <v>1.35E-2</v>
      </c>
      <c r="J81" s="190">
        <v>0</v>
      </c>
      <c r="K81" s="191" t="e">
        <f>J81/J100</f>
        <v>#DIV/0!</v>
      </c>
      <c r="L81" s="204">
        <f>1240000999+($L$65*1000)</f>
        <v>1240000999</v>
      </c>
      <c r="M81" s="205">
        <f>T60</f>
        <v>7193</v>
      </c>
      <c r="P81" s="203"/>
      <c r="Q81" s="237" t="s">
        <v>241</v>
      </c>
      <c r="R81" s="238"/>
      <c r="S81" s="238"/>
      <c r="T81" s="197"/>
      <c r="U81" s="196"/>
      <c r="V81" s="197"/>
      <c r="W81" s="198"/>
      <c r="X81" s="199"/>
      <c r="Y81" s="196"/>
      <c r="Z81" s="197"/>
      <c r="AA81" s="196"/>
      <c r="AB81" s="197"/>
      <c r="AC81" s="198"/>
      <c r="AD81" s="36"/>
      <c r="AE81" s="36"/>
      <c r="AF81" s="36"/>
      <c r="AG81" s="36"/>
      <c r="AH81" s="36"/>
      <c r="AI81" s="36"/>
      <c r="AJ81" s="36"/>
      <c r="AK81" s="36"/>
      <c r="AL81" s="36"/>
      <c r="AM81" s="17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</row>
    <row r="82" spans="1:108" ht="26.25" thickBot="1" x14ac:dyDescent="0.25">
      <c r="A82" s="182" t="s">
        <v>72</v>
      </c>
      <c r="B82" s="183" t="s">
        <v>1</v>
      </c>
      <c r="C82" s="184">
        <f t="shared" si="110"/>
        <v>0</v>
      </c>
      <c r="D82" s="185">
        <f t="shared" si="111"/>
        <v>0</v>
      </c>
      <c r="E82" s="186">
        <v>0</v>
      </c>
      <c r="F82" s="187">
        <f t="shared" si="112"/>
        <v>0</v>
      </c>
      <c r="G82" s="188">
        <v>0</v>
      </c>
      <c r="H82" s="189">
        <f t="shared" si="113"/>
        <v>0</v>
      </c>
      <c r="I82" s="189">
        <f t="shared" si="114"/>
        <v>0</v>
      </c>
      <c r="J82" s="190">
        <v>0</v>
      </c>
      <c r="K82" s="191" t="e">
        <f>J82/J100</f>
        <v>#DIV/0!</v>
      </c>
      <c r="L82" s="206">
        <f>1240000999+($L$65*1000)</f>
        <v>1240000999</v>
      </c>
      <c r="M82" s="207">
        <f>U60</f>
        <v>1813.25</v>
      </c>
      <c r="P82" s="40"/>
      <c r="Q82" s="237" t="s">
        <v>247</v>
      </c>
      <c r="R82" s="238"/>
      <c r="S82" s="238"/>
      <c r="T82" s="197"/>
      <c r="U82" s="196"/>
      <c r="V82" s="197"/>
      <c r="W82" s="198"/>
      <c r="X82" s="199"/>
      <c r="Y82" s="196"/>
      <c r="Z82" s="197"/>
      <c r="AA82" s="196"/>
      <c r="AB82" s="197"/>
      <c r="AC82" s="198"/>
      <c r="AD82" s="36"/>
      <c r="AE82" s="36"/>
      <c r="AF82" s="36"/>
      <c r="AG82" s="36"/>
      <c r="AH82" s="36"/>
      <c r="AI82" s="36"/>
      <c r="AJ82" s="36"/>
      <c r="AK82" s="36"/>
      <c r="AL82" s="36"/>
      <c r="AM82" s="17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</row>
    <row r="83" spans="1:108" ht="26.25" thickBot="1" x14ac:dyDescent="0.25">
      <c r="A83" s="182" t="s">
        <v>65</v>
      </c>
      <c r="B83" s="183" t="s">
        <v>80</v>
      </c>
      <c r="C83" s="184">
        <f t="shared" si="110"/>
        <v>520</v>
      </c>
      <c r="D83" s="185">
        <f t="shared" si="111"/>
        <v>0.1351</v>
      </c>
      <c r="E83" s="186">
        <v>1</v>
      </c>
      <c r="F83" s="187">
        <f t="shared" si="112"/>
        <v>0.1351</v>
      </c>
      <c r="G83" s="188">
        <v>1</v>
      </c>
      <c r="H83" s="189">
        <f t="shared" si="113"/>
        <v>0.1351</v>
      </c>
      <c r="I83" s="189">
        <f t="shared" si="114"/>
        <v>0.1351</v>
      </c>
      <c r="J83" s="190">
        <v>0</v>
      </c>
      <c r="K83" s="191" t="e">
        <f>J83/J100</f>
        <v>#DIV/0!</v>
      </c>
      <c r="L83" s="206">
        <v>1266201000</v>
      </c>
      <c r="M83" s="207">
        <f>V60</f>
        <v>13125.25</v>
      </c>
      <c r="Q83" s="237" t="s">
        <v>253</v>
      </c>
      <c r="R83" s="238"/>
      <c r="S83" s="238"/>
      <c r="T83" s="197"/>
      <c r="U83" s="196"/>
      <c r="V83" s="197"/>
      <c r="W83" s="198"/>
      <c r="X83" s="199"/>
      <c r="Y83" s="196"/>
      <c r="Z83" s="197"/>
      <c r="AA83" s="196"/>
      <c r="AB83" s="197"/>
      <c r="AC83" s="198"/>
      <c r="AD83" s="36"/>
      <c r="AE83" s="36"/>
      <c r="AF83" s="36"/>
      <c r="AG83" s="36"/>
      <c r="AH83" s="36"/>
      <c r="AI83" s="36"/>
      <c r="AJ83" s="36"/>
      <c r="AK83" s="36"/>
      <c r="AL83" s="36"/>
      <c r="AM83" s="17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</row>
    <row r="84" spans="1:108" ht="12.75" hidden="1" x14ac:dyDescent="0.2">
      <c r="A84" s="182" t="s">
        <v>75</v>
      </c>
      <c r="B84" s="183" t="s">
        <v>8</v>
      </c>
      <c r="C84" s="184">
        <f t="shared" si="110"/>
        <v>0</v>
      </c>
      <c r="D84" s="185">
        <f t="shared" si="111"/>
        <v>0</v>
      </c>
      <c r="E84" s="186">
        <v>0</v>
      </c>
      <c r="F84" s="187">
        <f t="shared" si="112"/>
        <v>0</v>
      </c>
      <c r="G84" s="188">
        <v>0</v>
      </c>
      <c r="H84" s="189">
        <f t="shared" si="113"/>
        <v>0</v>
      </c>
      <c r="I84" s="189">
        <f t="shared" si="114"/>
        <v>0</v>
      </c>
      <c r="J84" s="190">
        <v>0</v>
      </c>
      <c r="K84" s="191" t="e">
        <f>J84/J100</f>
        <v>#DIV/0!</v>
      </c>
      <c r="L84" s="208"/>
      <c r="M84" s="209">
        <f>W60</f>
        <v>0</v>
      </c>
      <c r="Q84" s="199"/>
      <c r="R84" s="197"/>
      <c r="S84" s="196"/>
      <c r="T84" s="197"/>
      <c r="U84" s="196"/>
      <c r="V84" s="197"/>
      <c r="W84" s="198"/>
      <c r="X84" s="199"/>
      <c r="Y84" s="196"/>
      <c r="Z84" s="197"/>
      <c r="AA84" s="196"/>
      <c r="AB84" s="197"/>
      <c r="AC84" s="198"/>
      <c r="AD84" s="36"/>
      <c r="AE84" s="36"/>
      <c r="AF84" s="36"/>
      <c r="AG84" s="36"/>
      <c r="AH84" s="36"/>
      <c r="AI84" s="36"/>
      <c r="AJ84" s="36"/>
      <c r="AK84" s="36"/>
      <c r="AL84" s="36"/>
      <c r="AM84" s="17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</row>
    <row r="85" spans="1:108" ht="25.5" hidden="1" x14ac:dyDescent="0.2">
      <c r="A85" s="182" t="s">
        <v>62</v>
      </c>
      <c r="B85" s="183" t="s">
        <v>59</v>
      </c>
      <c r="C85" s="184">
        <f t="shared" si="110"/>
        <v>0</v>
      </c>
      <c r="D85" s="185">
        <f t="shared" si="111"/>
        <v>0</v>
      </c>
      <c r="E85" s="186">
        <v>0</v>
      </c>
      <c r="F85" s="187">
        <f t="shared" si="112"/>
        <v>0</v>
      </c>
      <c r="G85" s="188">
        <v>0</v>
      </c>
      <c r="H85" s="189">
        <f t="shared" si="113"/>
        <v>0</v>
      </c>
      <c r="I85" s="189">
        <f t="shared" si="114"/>
        <v>0</v>
      </c>
      <c r="J85" s="190">
        <v>0</v>
      </c>
      <c r="K85" s="191" t="e">
        <f>J85/J100</f>
        <v>#DIV/0!</v>
      </c>
      <c r="L85" s="192">
        <f>1240000999+($L$65*1000)</f>
        <v>1240000999</v>
      </c>
      <c r="M85" s="193">
        <f>X60</f>
        <v>0</v>
      </c>
      <c r="Q85" s="199"/>
      <c r="R85" s="197"/>
      <c r="S85" s="196"/>
      <c r="T85" s="197"/>
      <c r="U85" s="196"/>
      <c r="V85" s="197"/>
      <c r="W85" s="198"/>
      <c r="X85" s="199"/>
      <c r="Y85" s="196"/>
      <c r="Z85" s="197"/>
      <c r="AA85" s="196"/>
      <c r="AB85" s="197"/>
      <c r="AC85" s="198"/>
      <c r="AD85" s="36"/>
      <c r="AE85" s="36"/>
      <c r="AF85" s="36"/>
      <c r="AG85" s="36"/>
      <c r="AH85" s="36"/>
      <c r="AI85" s="36"/>
      <c r="AJ85" s="36"/>
      <c r="AK85" s="36"/>
      <c r="AL85" s="36"/>
      <c r="AM85" s="17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</row>
    <row r="86" spans="1:108" ht="12.75" x14ac:dyDescent="0.2">
      <c r="A86" s="182" t="s">
        <v>60</v>
      </c>
      <c r="B86" s="183" t="s">
        <v>12</v>
      </c>
      <c r="C86" s="184">
        <f t="shared" si="110"/>
        <v>520</v>
      </c>
      <c r="D86" s="185">
        <f t="shared" si="111"/>
        <v>0.1351</v>
      </c>
      <c r="E86" s="227">
        <v>1</v>
      </c>
      <c r="F86" s="187">
        <f t="shared" si="112"/>
        <v>0.1351</v>
      </c>
      <c r="G86" s="228">
        <v>1</v>
      </c>
      <c r="H86" s="189">
        <f>G86/$G$100</f>
        <v>0.1351</v>
      </c>
      <c r="I86" s="189">
        <f t="shared" si="114"/>
        <v>0.1351</v>
      </c>
      <c r="J86" s="190">
        <v>0</v>
      </c>
      <c r="K86" s="191" t="e">
        <f>J86/J100</f>
        <v>#DIV/0!</v>
      </c>
      <c r="L86" s="204">
        <f>1240000999+($L$65*1000)</f>
        <v>1240000999</v>
      </c>
      <c r="M86" s="205">
        <f>Y60</f>
        <v>13125.25</v>
      </c>
      <c r="Q86" s="237" t="s">
        <v>257</v>
      </c>
      <c r="R86" s="238"/>
      <c r="S86" s="238"/>
      <c r="T86" s="238"/>
      <c r="U86" s="196"/>
      <c r="V86" s="197"/>
      <c r="W86" s="198"/>
      <c r="X86" s="199"/>
      <c r="Y86" s="196"/>
      <c r="Z86" s="197"/>
      <c r="AA86" s="196"/>
      <c r="AB86" s="197"/>
      <c r="AC86" s="198"/>
      <c r="AD86" s="36"/>
      <c r="AE86" s="36"/>
      <c r="AF86" s="36"/>
      <c r="AG86" s="36"/>
      <c r="AH86" s="36"/>
      <c r="AI86" s="36"/>
      <c r="AJ86" s="36"/>
      <c r="AK86" s="36"/>
      <c r="AL86" s="36"/>
      <c r="AM86" s="17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</row>
    <row r="87" spans="1:108" ht="13.5" hidden="1" thickBot="1" x14ac:dyDescent="0.25">
      <c r="A87" s="182" t="s">
        <v>73</v>
      </c>
      <c r="B87" s="183" t="s">
        <v>78</v>
      </c>
      <c r="C87" s="184">
        <f t="shared" si="110"/>
        <v>0</v>
      </c>
      <c r="D87" s="185">
        <f t="shared" si="111"/>
        <v>0</v>
      </c>
      <c r="E87" s="186">
        <v>0</v>
      </c>
      <c r="F87" s="187">
        <f t="shared" si="112"/>
        <v>0</v>
      </c>
      <c r="G87" s="188">
        <v>0</v>
      </c>
      <c r="H87" s="189">
        <f t="shared" si="113"/>
        <v>0</v>
      </c>
      <c r="I87" s="189">
        <f t="shared" si="114"/>
        <v>0</v>
      </c>
      <c r="J87" s="190">
        <v>0</v>
      </c>
      <c r="K87" s="191" t="e">
        <f t="shared" ref="K87:K98" si="116">J87/$J$100</f>
        <v>#DIV/0!</v>
      </c>
      <c r="L87" s="210" t="s">
        <v>135</v>
      </c>
      <c r="M87" s="207">
        <f>Z60</f>
        <v>0</v>
      </c>
      <c r="P87" s="40"/>
      <c r="Q87" s="199"/>
      <c r="R87" s="197"/>
      <c r="S87" s="196"/>
      <c r="T87" s="197"/>
      <c r="U87" s="196"/>
      <c r="V87" s="197"/>
      <c r="W87" s="198"/>
      <c r="X87" s="199"/>
      <c r="Y87" s="196"/>
      <c r="Z87" s="197"/>
      <c r="AA87" s="196"/>
      <c r="AB87" s="197"/>
      <c r="AC87" s="198"/>
      <c r="AD87" s="36"/>
      <c r="AE87" s="36"/>
      <c r="AF87" s="36"/>
      <c r="AG87" s="36"/>
      <c r="AH87" s="36"/>
      <c r="AI87" s="36"/>
      <c r="AJ87" s="36"/>
      <c r="AK87" s="36"/>
      <c r="AL87" s="36"/>
      <c r="AM87" s="17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</row>
    <row r="88" spans="1:108" ht="12.75" hidden="1" x14ac:dyDescent="0.2">
      <c r="A88" s="182" t="s">
        <v>120</v>
      </c>
      <c r="B88" s="183" t="s">
        <v>121</v>
      </c>
      <c r="C88" s="184">
        <f t="shared" si="110"/>
        <v>0</v>
      </c>
      <c r="D88" s="185">
        <f t="shared" si="111"/>
        <v>0</v>
      </c>
      <c r="E88" s="186">
        <v>0</v>
      </c>
      <c r="F88" s="187">
        <f t="shared" si="112"/>
        <v>0</v>
      </c>
      <c r="G88" s="188">
        <v>0</v>
      </c>
      <c r="H88" s="189">
        <f t="shared" si="113"/>
        <v>0</v>
      </c>
      <c r="I88" s="189">
        <f t="shared" si="114"/>
        <v>0</v>
      </c>
      <c r="J88" s="190">
        <v>0</v>
      </c>
      <c r="K88" s="191" t="e">
        <f t="shared" si="116"/>
        <v>#DIV/0!</v>
      </c>
      <c r="L88" s="208"/>
      <c r="M88" s="209">
        <f>AA60</f>
        <v>0</v>
      </c>
      <c r="Q88" s="199"/>
      <c r="R88" s="197"/>
      <c r="S88" s="196"/>
      <c r="T88" s="197"/>
      <c r="U88" s="196"/>
      <c r="V88" s="197"/>
      <c r="W88" s="198"/>
      <c r="X88" s="199"/>
      <c r="Y88" s="196"/>
      <c r="Z88" s="197"/>
      <c r="AA88" s="196"/>
      <c r="AB88" s="197"/>
      <c r="AC88" s="198"/>
      <c r="AD88" s="36"/>
      <c r="AE88" s="36"/>
      <c r="AF88" s="36"/>
      <c r="AG88" s="36"/>
      <c r="AH88" s="36"/>
      <c r="AI88" s="36"/>
      <c r="AJ88" s="36"/>
      <c r="AK88" s="36"/>
      <c r="AL88" s="36"/>
      <c r="AM88" s="17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</row>
    <row r="89" spans="1:108" ht="12.75" hidden="1" x14ac:dyDescent="0.2">
      <c r="A89" s="182" t="s">
        <v>123</v>
      </c>
      <c r="B89" s="183" t="s">
        <v>122</v>
      </c>
      <c r="C89" s="184">
        <f t="shared" si="110"/>
        <v>0</v>
      </c>
      <c r="D89" s="185">
        <f t="shared" si="111"/>
        <v>0</v>
      </c>
      <c r="E89" s="186">
        <v>0</v>
      </c>
      <c r="F89" s="187">
        <f t="shared" si="112"/>
        <v>0</v>
      </c>
      <c r="G89" s="188">
        <v>0</v>
      </c>
      <c r="H89" s="189">
        <f t="shared" si="113"/>
        <v>0</v>
      </c>
      <c r="I89" s="189">
        <f t="shared" si="114"/>
        <v>0</v>
      </c>
      <c r="J89" s="190">
        <v>0</v>
      </c>
      <c r="K89" s="191" t="e">
        <f t="shared" si="116"/>
        <v>#DIV/0!</v>
      </c>
      <c r="L89" s="192"/>
      <c r="M89" s="193">
        <f>AB60</f>
        <v>0</v>
      </c>
      <c r="Q89" s="199"/>
      <c r="R89" s="197"/>
      <c r="S89" s="196"/>
      <c r="T89" s="197"/>
      <c r="U89" s="196"/>
      <c r="V89" s="197"/>
      <c r="W89" s="198"/>
      <c r="X89" s="199"/>
      <c r="Y89" s="196"/>
      <c r="Z89" s="197"/>
      <c r="AA89" s="196"/>
      <c r="AB89" s="197"/>
      <c r="AC89" s="198"/>
      <c r="AD89" s="36"/>
      <c r="AE89" s="36"/>
      <c r="AF89" s="36"/>
      <c r="AG89" s="36"/>
      <c r="AH89" s="36"/>
      <c r="AI89" s="36"/>
      <c r="AJ89" s="36"/>
      <c r="AK89" s="36"/>
      <c r="AL89" s="36"/>
      <c r="AM89" s="17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</row>
    <row r="90" spans="1:108" ht="12.75" hidden="1" x14ac:dyDescent="0.2">
      <c r="A90" s="182" t="s">
        <v>124</v>
      </c>
      <c r="B90" s="211" t="s">
        <v>124</v>
      </c>
      <c r="C90" s="184">
        <f t="shared" si="110"/>
        <v>0</v>
      </c>
      <c r="D90" s="185">
        <f t="shared" si="111"/>
        <v>0</v>
      </c>
      <c r="E90" s="186">
        <v>0</v>
      </c>
      <c r="F90" s="187">
        <f t="shared" si="112"/>
        <v>0</v>
      </c>
      <c r="G90" s="188">
        <v>0</v>
      </c>
      <c r="H90" s="189">
        <f t="shared" si="113"/>
        <v>0</v>
      </c>
      <c r="I90" s="189">
        <f t="shared" si="114"/>
        <v>0</v>
      </c>
      <c r="J90" s="190">
        <v>0</v>
      </c>
      <c r="K90" s="191" t="e">
        <f t="shared" si="116"/>
        <v>#DIV/0!</v>
      </c>
      <c r="L90" s="192">
        <f>1240000999+(L65*1000)</f>
        <v>1240000999</v>
      </c>
      <c r="M90" s="193">
        <f>AC60</f>
        <v>0</v>
      </c>
      <c r="P90" s="40"/>
      <c r="Q90" s="199"/>
      <c r="R90" s="197"/>
      <c r="S90" s="196"/>
      <c r="T90" s="197"/>
      <c r="U90" s="196"/>
      <c r="V90" s="197"/>
      <c r="W90" s="198"/>
      <c r="X90" s="199"/>
      <c r="Y90" s="196"/>
      <c r="Z90" s="197"/>
      <c r="AA90" s="196"/>
      <c r="AB90" s="197"/>
      <c r="AC90" s="198"/>
      <c r="AD90" s="36"/>
      <c r="AE90" s="36"/>
      <c r="AF90" s="36"/>
      <c r="AG90" s="36"/>
      <c r="AH90" s="36"/>
      <c r="AI90" s="36"/>
      <c r="AJ90" s="36"/>
      <c r="AK90" s="36"/>
      <c r="AL90" s="36"/>
      <c r="AM90" s="17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</row>
    <row r="91" spans="1:108" ht="12.75" hidden="1" x14ac:dyDescent="0.2">
      <c r="A91" s="182" t="s">
        <v>125</v>
      </c>
      <c r="B91" s="183" t="s">
        <v>125</v>
      </c>
      <c r="C91" s="184">
        <f t="shared" si="110"/>
        <v>0</v>
      </c>
      <c r="D91" s="185">
        <f t="shared" si="111"/>
        <v>0</v>
      </c>
      <c r="E91" s="186">
        <v>0</v>
      </c>
      <c r="F91" s="187">
        <f t="shared" si="112"/>
        <v>0</v>
      </c>
      <c r="G91" s="188">
        <v>0</v>
      </c>
      <c r="H91" s="189">
        <f t="shared" si="113"/>
        <v>0</v>
      </c>
      <c r="I91" s="189">
        <f t="shared" si="114"/>
        <v>0</v>
      </c>
      <c r="J91" s="190">
        <v>0</v>
      </c>
      <c r="K91" s="191" t="e">
        <f t="shared" si="116"/>
        <v>#DIV/0!</v>
      </c>
      <c r="L91" s="192">
        <v>1211370000</v>
      </c>
      <c r="M91" s="193">
        <f>AD60</f>
        <v>0</v>
      </c>
      <c r="P91" s="40"/>
      <c r="Q91" s="199"/>
      <c r="R91" s="197"/>
      <c r="S91" s="196"/>
      <c r="T91" s="197"/>
      <c r="U91" s="196"/>
      <c r="V91" s="197"/>
      <c r="W91" s="198"/>
      <c r="X91" s="199"/>
      <c r="Y91" s="196"/>
      <c r="Z91" s="197"/>
      <c r="AA91" s="196"/>
      <c r="AB91" s="197"/>
      <c r="AC91" s="198"/>
      <c r="AD91" s="36"/>
      <c r="AE91" s="36"/>
      <c r="AF91" s="36"/>
      <c r="AG91" s="36"/>
      <c r="AH91" s="36"/>
      <c r="AI91" s="36"/>
      <c r="AJ91" s="36"/>
      <c r="AK91" s="36"/>
      <c r="AL91" s="36"/>
      <c r="AM91" s="17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</row>
    <row r="92" spans="1:108" ht="12.75" hidden="1" x14ac:dyDescent="0.2">
      <c r="A92" s="182" t="s">
        <v>128</v>
      </c>
      <c r="B92" s="183" t="s">
        <v>127</v>
      </c>
      <c r="C92" s="184">
        <f t="shared" si="110"/>
        <v>0</v>
      </c>
      <c r="D92" s="185">
        <f t="shared" si="111"/>
        <v>0</v>
      </c>
      <c r="E92" s="186">
        <v>0</v>
      </c>
      <c r="F92" s="187">
        <f t="shared" si="112"/>
        <v>0</v>
      </c>
      <c r="G92" s="188">
        <v>0</v>
      </c>
      <c r="H92" s="189">
        <f t="shared" si="113"/>
        <v>0</v>
      </c>
      <c r="I92" s="189">
        <f t="shared" si="114"/>
        <v>0</v>
      </c>
      <c r="J92" s="190">
        <v>0</v>
      </c>
      <c r="K92" s="191" t="e">
        <f t="shared" si="116"/>
        <v>#DIV/0!</v>
      </c>
      <c r="L92" s="192">
        <v>1277405000</v>
      </c>
      <c r="M92" s="193">
        <f>AE60</f>
        <v>0</v>
      </c>
      <c r="P92" s="40"/>
      <c r="Q92" s="199"/>
      <c r="R92" s="197"/>
      <c r="S92" s="196"/>
      <c r="T92" s="197"/>
      <c r="U92" s="196"/>
      <c r="V92" s="197"/>
      <c r="W92" s="198"/>
      <c r="X92" s="199"/>
      <c r="Y92" s="196"/>
      <c r="Z92" s="197"/>
      <c r="AA92" s="196"/>
      <c r="AB92" s="197"/>
      <c r="AC92" s="198"/>
      <c r="AD92" s="36"/>
      <c r="AE92" s="36"/>
      <c r="AF92" s="36"/>
      <c r="AG92" s="36"/>
      <c r="AH92" s="36"/>
      <c r="AI92" s="36"/>
      <c r="AJ92" s="36"/>
      <c r="AK92" s="36"/>
      <c r="AL92" s="36"/>
      <c r="AM92" s="17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</row>
    <row r="93" spans="1:108" ht="25.5" hidden="1" x14ac:dyDescent="0.2">
      <c r="A93" s="212" t="s">
        <v>167</v>
      </c>
      <c r="B93" s="183" t="s">
        <v>168</v>
      </c>
      <c r="C93" s="184">
        <f t="shared" si="110"/>
        <v>0</v>
      </c>
      <c r="D93" s="185">
        <f t="shared" si="111"/>
        <v>0</v>
      </c>
      <c r="E93" s="186">
        <v>0</v>
      </c>
      <c r="F93" s="187">
        <f t="shared" si="112"/>
        <v>0</v>
      </c>
      <c r="G93" s="188">
        <v>0</v>
      </c>
      <c r="H93" s="189">
        <f t="shared" si="113"/>
        <v>0</v>
      </c>
      <c r="I93" s="189">
        <f t="shared" si="114"/>
        <v>0</v>
      </c>
      <c r="J93" s="190">
        <v>0</v>
      </c>
      <c r="K93" s="191" t="e">
        <f t="shared" si="116"/>
        <v>#DIV/0!</v>
      </c>
      <c r="L93" s="192"/>
      <c r="M93" s="193"/>
      <c r="P93" s="40"/>
      <c r="Q93" s="199"/>
      <c r="R93" s="197"/>
      <c r="S93" s="196"/>
      <c r="T93" s="197"/>
      <c r="U93" s="196"/>
      <c r="V93" s="197"/>
      <c r="W93" s="198"/>
      <c r="X93" s="199"/>
      <c r="Y93" s="196"/>
      <c r="Z93" s="197"/>
      <c r="AA93" s="196"/>
      <c r="AB93" s="197"/>
      <c r="AC93" s="198"/>
      <c r="AD93" s="36"/>
      <c r="AE93" s="36"/>
      <c r="AF93" s="36"/>
      <c r="AG93" s="36"/>
      <c r="AH93" s="36"/>
      <c r="AI93" s="36"/>
      <c r="AJ93" s="36"/>
      <c r="AK93" s="36"/>
      <c r="AL93" s="36"/>
      <c r="AM93" s="17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</row>
    <row r="94" spans="1:108" ht="12.75" hidden="1" x14ac:dyDescent="0.2">
      <c r="A94" s="212" t="s">
        <v>170</v>
      </c>
      <c r="B94" s="183" t="s">
        <v>169</v>
      </c>
      <c r="C94" s="184">
        <f t="shared" si="110"/>
        <v>0</v>
      </c>
      <c r="D94" s="185">
        <f t="shared" si="111"/>
        <v>0</v>
      </c>
      <c r="E94" s="186">
        <v>0</v>
      </c>
      <c r="F94" s="187">
        <f t="shared" si="112"/>
        <v>0</v>
      </c>
      <c r="G94" s="188">
        <v>0</v>
      </c>
      <c r="H94" s="189">
        <f t="shared" si="113"/>
        <v>0</v>
      </c>
      <c r="I94" s="189">
        <f t="shared" si="114"/>
        <v>0</v>
      </c>
      <c r="J94" s="190">
        <v>0</v>
      </c>
      <c r="K94" s="191" t="e">
        <f t="shared" si="116"/>
        <v>#DIV/0!</v>
      </c>
      <c r="L94" s="192"/>
      <c r="M94" s="193"/>
      <c r="P94" s="40"/>
      <c r="Q94" s="199"/>
      <c r="R94" s="197"/>
      <c r="S94" s="196"/>
      <c r="T94" s="197"/>
      <c r="U94" s="196"/>
      <c r="V94" s="197"/>
      <c r="W94" s="198"/>
      <c r="X94" s="199"/>
      <c r="Y94" s="196"/>
      <c r="Z94" s="197"/>
      <c r="AA94" s="196"/>
      <c r="AB94" s="197"/>
      <c r="AC94" s="198"/>
      <c r="AD94" s="36"/>
      <c r="AE94" s="36"/>
      <c r="AF94" s="36"/>
      <c r="AG94" s="36"/>
      <c r="AH94" s="36"/>
      <c r="AI94" s="36"/>
      <c r="AJ94" s="36"/>
      <c r="AK94" s="36"/>
      <c r="AL94" s="36"/>
      <c r="AM94" s="17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</row>
    <row r="95" spans="1:108" ht="12.75" hidden="1" x14ac:dyDescent="0.2">
      <c r="A95" s="212" t="s">
        <v>174</v>
      </c>
      <c r="B95" s="183" t="s">
        <v>166</v>
      </c>
      <c r="C95" s="184">
        <f t="shared" ref="C95:C99" si="117">C93*F95</f>
        <v>0</v>
      </c>
      <c r="D95" s="185">
        <f t="shared" si="111"/>
        <v>0</v>
      </c>
      <c r="E95" s="186">
        <v>0</v>
      </c>
      <c r="F95" s="187">
        <f t="shared" si="112"/>
        <v>0</v>
      </c>
      <c r="G95" s="188">
        <v>0</v>
      </c>
      <c r="H95" s="189">
        <f t="shared" si="114"/>
        <v>0</v>
      </c>
      <c r="I95" s="189">
        <f t="shared" si="114"/>
        <v>0</v>
      </c>
      <c r="J95" s="190">
        <v>0</v>
      </c>
      <c r="K95" s="191" t="e">
        <f t="shared" si="116"/>
        <v>#DIV/0!</v>
      </c>
      <c r="L95" s="192"/>
      <c r="M95" s="193"/>
      <c r="P95" s="40"/>
      <c r="Q95" s="199"/>
      <c r="R95" s="197"/>
      <c r="S95" s="196"/>
      <c r="T95" s="197"/>
      <c r="U95" s="196"/>
      <c r="V95" s="197"/>
      <c r="W95" s="198"/>
      <c r="X95" s="199"/>
      <c r="Y95" s="196"/>
      <c r="Z95" s="197"/>
      <c r="AA95" s="196"/>
      <c r="AB95" s="197"/>
      <c r="AC95" s="198"/>
      <c r="AD95" s="36"/>
      <c r="AE95" s="36"/>
      <c r="AF95" s="36"/>
      <c r="AG95" s="36"/>
      <c r="AH95" s="36"/>
      <c r="AI95" s="36"/>
      <c r="AJ95" s="36"/>
      <c r="AK95" s="36"/>
      <c r="AL95" s="36"/>
      <c r="AM95" s="17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</row>
    <row r="96" spans="1:108" ht="12.75" x14ac:dyDescent="0.2">
      <c r="A96" s="212" t="s">
        <v>256</v>
      </c>
      <c r="B96" s="183" t="s">
        <v>255</v>
      </c>
      <c r="C96" s="184">
        <f>$C$65*F96</f>
        <v>208</v>
      </c>
      <c r="D96" s="185">
        <f t="shared" si="111"/>
        <v>5.4100000000000002E-2</v>
      </c>
      <c r="E96" s="186">
        <v>0.4</v>
      </c>
      <c r="F96" s="187">
        <f t="shared" si="112"/>
        <v>5.4100000000000002E-2</v>
      </c>
      <c r="G96" s="188">
        <v>0.4</v>
      </c>
      <c r="H96" s="189">
        <f>G96/$G$100</f>
        <v>5.4100000000000002E-2</v>
      </c>
      <c r="I96" s="189">
        <f>G96/$G$100</f>
        <v>5.4100000000000002E-2</v>
      </c>
      <c r="J96" s="190">
        <v>0</v>
      </c>
      <c r="K96" s="191" t="e">
        <f t="shared" si="116"/>
        <v>#DIV/0!</v>
      </c>
      <c r="L96" s="192"/>
      <c r="M96" s="193"/>
      <c r="P96" s="40"/>
      <c r="Q96" s="199"/>
      <c r="R96" s="197"/>
      <c r="S96" s="196"/>
      <c r="T96" s="197"/>
      <c r="U96" s="196"/>
      <c r="V96" s="197"/>
      <c r="W96" s="198"/>
      <c r="X96" s="199"/>
      <c r="Y96" s="196"/>
      <c r="Z96" s="197"/>
      <c r="AA96" s="196"/>
      <c r="AB96" s="197"/>
      <c r="AC96" s="198"/>
      <c r="AD96" s="36"/>
      <c r="AE96" s="36"/>
      <c r="AF96" s="36"/>
      <c r="AG96" s="36"/>
      <c r="AH96" s="36"/>
      <c r="AI96" s="36"/>
      <c r="AJ96" s="36"/>
      <c r="AK96" s="36"/>
      <c r="AL96" s="36"/>
      <c r="AM96" s="17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</row>
    <row r="97" spans="1:108" ht="12.75" hidden="1" x14ac:dyDescent="0.2">
      <c r="A97" s="212"/>
      <c r="B97" s="183"/>
      <c r="C97" s="184">
        <f t="shared" si="117"/>
        <v>0</v>
      </c>
      <c r="D97" s="185">
        <f t="shared" si="111"/>
        <v>0</v>
      </c>
      <c r="E97" s="186">
        <v>0</v>
      </c>
      <c r="F97" s="187">
        <f t="shared" si="112"/>
        <v>0</v>
      </c>
      <c r="G97" s="188">
        <v>0</v>
      </c>
      <c r="H97" s="189">
        <f t="shared" ref="H97:I99" si="118">F97/$G$100</f>
        <v>0</v>
      </c>
      <c r="I97" s="189">
        <f t="shared" si="118"/>
        <v>0</v>
      </c>
      <c r="J97" s="190">
        <v>0</v>
      </c>
      <c r="K97" s="191" t="e">
        <f t="shared" si="116"/>
        <v>#DIV/0!</v>
      </c>
      <c r="L97" s="192"/>
      <c r="M97" s="193"/>
      <c r="P97" s="40"/>
      <c r="Q97" s="199"/>
      <c r="R97" s="197"/>
      <c r="S97" s="196"/>
      <c r="T97" s="197"/>
      <c r="U97" s="196"/>
      <c r="V97" s="197"/>
      <c r="W97" s="198"/>
      <c r="X97" s="199"/>
      <c r="Y97" s="196"/>
      <c r="Z97" s="197"/>
      <c r="AA97" s="196"/>
      <c r="AB97" s="197"/>
      <c r="AC97" s="198"/>
      <c r="AD97" s="36"/>
      <c r="AE97" s="36"/>
      <c r="AF97" s="36"/>
      <c r="AG97" s="36"/>
      <c r="AH97" s="36"/>
      <c r="AI97" s="36"/>
      <c r="AJ97" s="36"/>
      <c r="AK97" s="36"/>
      <c r="AL97" s="36"/>
      <c r="AM97" s="17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</row>
    <row r="98" spans="1:108" ht="12.75" hidden="1" x14ac:dyDescent="0.2">
      <c r="A98" s="212"/>
      <c r="B98" s="183"/>
      <c r="C98" s="184">
        <f t="shared" si="117"/>
        <v>0</v>
      </c>
      <c r="D98" s="185">
        <f t="shared" si="111"/>
        <v>0</v>
      </c>
      <c r="E98" s="186">
        <v>0</v>
      </c>
      <c r="F98" s="187">
        <f t="shared" si="112"/>
        <v>0</v>
      </c>
      <c r="G98" s="188">
        <v>0</v>
      </c>
      <c r="H98" s="189">
        <f t="shared" si="118"/>
        <v>0</v>
      </c>
      <c r="I98" s="189">
        <f t="shared" si="118"/>
        <v>0</v>
      </c>
      <c r="J98" s="190">
        <v>0</v>
      </c>
      <c r="K98" s="191" t="e">
        <f t="shared" si="116"/>
        <v>#DIV/0!</v>
      </c>
      <c r="L98" s="192"/>
      <c r="M98" s="193"/>
      <c r="P98" s="40"/>
      <c r="Q98" s="199"/>
      <c r="R98" s="197"/>
      <c r="S98" s="196"/>
      <c r="T98" s="197"/>
      <c r="U98" s="196"/>
      <c r="V98" s="197"/>
      <c r="W98" s="198"/>
      <c r="X98" s="199"/>
      <c r="Y98" s="196"/>
      <c r="Z98" s="197"/>
      <c r="AA98" s="196"/>
      <c r="AB98" s="197"/>
      <c r="AC98" s="198"/>
      <c r="AD98" s="36"/>
      <c r="AE98" s="36"/>
      <c r="AF98" s="36"/>
      <c r="AG98" s="36"/>
      <c r="AH98" s="36"/>
      <c r="AI98" s="36"/>
      <c r="AJ98" s="36"/>
      <c r="AK98" s="36"/>
      <c r="AL98" s="36"/>
      <c r="AM98" s="17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</row>
    <row r="99" spans="1:108" ht="12.75" hidden="1" x14ac:dyDescent="0.2">
      <c r="A99" s="212"/>
      <c r="B99" s="183"/>
      <c r="C99" s="184">
        <f t="shared" si="117"/>
        <v>0</v>
      </c>
      <c r="D99" s="185">
        <f t="shared" si="111"/>
        <v>0</v>
      </c>
      <c r="E99" s="186">
        <v>0</v>
      </c>
      <c r="F99" s="187">
        <f t="shared" si="112"/>
        <v>0</v>
      </c>
      <c r="G99" s="188">
        <v>0</v>
      </c>
      <c r="H99" s="189">
        <f t="shared" si="118"/>
        <v>0</v>
      </c>
      <c r="I99" s="189">
        <f t="shared" si="118"/>
        <v>0</v>
      </c>
      <c r="J99" s="190">
        <v>0</v>
      </c>
      <c r="K99" s="191" t="e">
        <f>J99/$J$100</f>
        <v>#DIV/0!</v>
      </c>
      <c r="L99" s="192"/>
      <c r="M99" s="193"/>
      <c r="P99" s="40"/>
      <c r="Q99" s="199"/>
      <c r="R99" s="197"/>
      <c r="S99" s="196"/>
      <c r="T99" s="197"/>
      <c r="U99" s="196"/>
      <c r="V99" s="197"/>
      <c r="W99" s="198"/>
      <c r="X99" s="199"/>
      <c r="Y99" s="196"/>
      <c r="Z99" s="197"/>
      <c r="AA99" s="196"/>
      <c r="AB99" s="197"/>
      <c r="AC99" s="198"/>
      <c r="AD99" s="36"/>
      <c r="AE99" s="36"/>
      <c r="AF99" s="36"/>
      <c r="AG99" s="36"/>
      <c r="AH99" s="36"/>
      <c r="AI99" s="36"/>
      <c r="AJ99" s="36"/>
      <c r="AK99" s="36"/>
      <c r="AL99" s="36"/>
      <c r="AM99" s="17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</row>
    <row r="100" spans="1:108" ht="16.5" customHeight="1" x14ac:dyDescent="0.2">
      <c r="C100" s="214">
        <f>SUM(C67:C99)</f>
        <v>3848</v>
      </c>
      <c r="D100" s="215">
        <f t="shared" ref="D100:K100" si="119">SUM(D67:D99)</f>
        <v>1</v>
      </c>
      <c r="E100" s="216">
        <f t="shared" si="119"/>
        <v>7.4</v>
      </c>
      <c r="F100" s="215">
        <f t="shared" si="119"/>
        <v>1</v>
      </c>
      <c r="G100" s="216">
        <f t="shared" si="119"/>
        <v>7.4</v>
      </c>
      <c r="H100" s="215">
        <f>SUM(H67:H99)</f>
        <v>1</v>
      </c>
      <c r="I100" s="217">
        <f t="shared" si="119"/>
        <v>1</v>
      </c>
      <c r="J100" s="214">
        <f>SUM(J67:J99)</f>
        <v>0</v>
      </c>
      <c r="K100" s="218" t="e">
        <f t="shared" si="119"/>
        <v>#DIV/0!</v>
      </c>
      <c r="L100" s="217"/>
      <c r="M100" s="219">
        <f>SUM(M67:M99)</f>
        <v>121321.87</v>
      </c>
      <c r="P100" s="40"/>
      <c r="Q100" s="220"/>
      <c r="R100" s="221"/>
      <c r="S100" s="222"/>
      <c r="T100" s="221"/>
      <c r="U100" s="222"/>
      <c r="V100" s="221"/>
      <c r="W100" s="223"/>
      <c r="X100" s="220"/>
      <c r="Y100" s="222"/>
      <c r="Z100" s="221"/>
      <c r="AA100" s="222"/>
      <c r="AB100" s="221"/>
      <c r="AC100" s="223"/>
      <c r="AD100" s="36"/>
      <c r="AE100" s="36"/>
      <c r="AF100" s="36"/>
      <c r="AG100" s="36"/>
      <c r="AH100" s="36"/>
      <c r="AI100" s="36"/>
      <c r="AJ100" s="36"/>
      <c r="AK100" s="36"/>
      <c r="AL100" s="36"/>
      <c r="AM100" s="17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</row>
    <row r="101" spans="1:108" ht="16.5" customHeight="1" x14ac:dyDescent="0.2">
      <c r="A101" s="36"/>
      <c r="B101" s="37"/>
      <c r="C101" s="36"/>
      <c r="D101" s="38"/>
      <c r="E101" s="39"/>
      <c r="F101" s="36"/>
      <c r="G101" s="36"/>
      <c r="H101" s="36"/>
      <c r="I101" s="38"/>
      <c r="J101" s="36"/>
      <c r="K101" s="36"/>
      <c r="L101" s="36"/>
      <c r="M101" s="36"/>
      <c r="N101" s="36"/>
      <c r="O101" s="36"/>
      <c r="P101" s="36"/>
      <c r="Q101" s="42"/>
      <c r="R101" s="42"/>
      <c r="S101" s="42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</row>
    <row r="102" spans="1:108" ht="16.5" customHeight="1" x14ac:dyDescent="0.2">
      <c r="A102" s="36"/>
      <c r="B102" s="37"/>
      <c r="C102" s="36"/>
      <c r="D102" s="38"/>
      <c r="E102" s="39"/>
      <c r="F102" s="36"/>
      <c r="G102" s="36"/>
      <c r="H102" s="36"/>
      <c r="I102" s="38"/>
      <c r="J102" s="36"/>
      <c r="K102" s="36"/>
      <c r="L102" s="36"/>
      <c r="M102" s="36"/>
      <c r="N102" s="36"/>
      <c r="O102" s="36"/>
      <c r="P102" s="36"/>
      <c r="Q102" s="42"/>
      <c r="R102" s="42"/>
      <c r="S102" s="42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</row>
    <row r="103" spans="1:108" ht="16.5" customHeight="1" x14ac:dyDescent="0.2">
      <c r="A103" s="36"/>
      <c r="B103" s="37"/>
      <c r="C103" s="36"/>
      <c r="D103" s="38"/>
      <c r="E103" s="39"/>
      <c r="F103" s="36"/>
      <c r="G103" s="36"/>
      <c r="H103" s="36"/>
      <c r="I103" s="38"/>
      <c r="J103" s="36"/>
      <c r="K103" s="36"/>
      <c r="L103" s="36"/>
      <c r="M103" s="36"/>
      <c r="N103" s="36"/>
      <c r="O103" s="36"/>
      <c r="P103" s="36"/>
      <c r="Q103" s="42"/>
      <c r="R103" s="42"/>
      <c r="S103" s="42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</row>
    <row r="104" spans="1:108" ht="16.5" customHeight="1" x14ac:dyDescent="0.2">
      <c r="A104" s="36"/>
      <c r="B104" s="37"/>
      <c r="C104" s="36"/>
      <c r="D104" s="38"/>
      <c r="E104" s="39"/>
      <c r="F104" s="36"/>
      <c r="G104" s="36"/>
      <c r="H104" s="36"/>
      <c r="I104" s="38"/>
      <c r="J104" s="36"/>
      <c r="K104" s="36"/>
      <c r="L104" s="36"/>
      <c r="M104" s="36"/>
      <c r="N104" s="36"/>
      <c r="O104" s="36"/>
      <c r="P104" s="36"/>
      <c r="Q104" s="42"/>
      <c r="R104" s="42"/>
      <c r="S104" s="42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</row>
    <row r="105" spans="1:108" ht="16.5" customHeight="1" x14ac:dyDescent="0.2">
      <c r="A105" s="36"/>
      <c r="B105" s="37"/>
      <c r="C105" s="36"/>
      <c r="D105" s="38"/>
      <c r="E105" s="39"/>
      <c r="F105" s="36"/>
      <c r="G105" s="36"/>
      <c r="H105" s="36"/>
      <c r="I105" s="38"/>
      <c r="J105" s="36"/>
      <c r="K105" s="36"/>
      <c r="L105" s="36"/>
      <c r="M105" s="36"/>
      <c r="N105" s="36"/>
      <c r="O105" s="36"/>
      <c r="P105" s="36"/>
      <c r="Q105" s="42"/>
      <c r="R105" s="42"/>
      <c r="S105" s="42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</row>
    <row r="106" spans="1:108" ht="16.5" customHeight="1" x14ac:dyDescent="0.2">
      <c r="A106" s="36"/>
      <c r="B106" s="37"/>
      <c r="C106" s="36"/>
      <c r="D106" s="38"/>
      <c r="E106" s="39"/>
      <c r="F106" s="36"/>
      <c r="G106" s="36"/>
      <c r="H106" s="36"/>
      <c r="I106" s="38"/>
      <c r="J106" s="36"/>
      <c r="K106" s="36"/>
      <c r="L106" s="36"/>
      <c r="M106" s="36"/>
      <c r="N106" s="36"/>
      <c r="O106" s="36"/>
      <c r="P106" s="36"/>
      <c r="Q106" s="42"/>
      <c r="R106" s="42"/>
      <c r="S106" s="42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</row>
    <row r="107" spans="1:108" ht="16.5" customHeight="1" x14ac:dyDescent="0.2">
      <c r="A107" s="36"/>
      <c r="B107" s="37"/>
      <c r="C107" s="36"/>
      <c r="D107" s="38"/>
      <c r="E107" s="39"/>
      <c r="F107" s="36"/>
      <c r="G107" s="36"/>
      <c r="H107" s="36"/>
      <c r="I107" s="38"/>
      <c r="J107" s="36"/>
      <c r="K107" s="36"/>
      <c r="L107" s="36"/>
      <c r="M107" s="36"/>
      <c r="N107" s="36"/>
      <c r="O107" s="36"/>
      <c r="P107" s="36"/>
      <c r="Q107" s="42"/>
      <c r="R107" s="42"/>
      <c r="S107" s="42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</row>
    <row r="108" spans="1:108" ht="16.5" customHeight="1" x14ac:dyDescent="0.2">
      <c r="A108" s="36"/>
      <c r="B108" s="37"/>
      <c r="C108" s="36"/>
      <c r="D108" s="38"/>
      <c r="E108" s="39"/>
      <c r="F108" s="36"/>
      <c r="G108" s="36"/>
      <c r="H108" s="36"/>
      <c r="I108" s="38"/>
      <c r="J108" s="36"/>
      <c r="K108" s="36"/>
      <c r="L108" s="36"/>
      <c r="M108" s="36"/>
      <c r="N108" s="36"/>
      <c r="O108" s="36"/>
      <c r="P108" s="36"/>
      <c r="Q108" s="42"/>
      <c r="R108" s="42"/>
      <c r="S108" s="42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</row>
    <row r="109" spans="1:108" ht="16.5" customHeight="1" x14ac:dyDescent="0.2">
      <c r="A109" s="36"/>
      <c r="B109" s="37"/>
      <c r="C109" s="36"/>
      <c r="D109" s="38"/>
      <c r="E109" s="39"/>
      <c r="F109" s="36"/>
      <c r="G109" s="36"/>
      <c r="H109" s="36"/>
      <c r="I109" s="38"/>
      <c r="J109" s="36"/>
      <c r="K109" s="36"/>
      <c r="L109" s="36"/>
      <c r="M109" s="36"/>
      <c r="N109" s="36"/>
      <c r="O109" s="36"/>
      <c r="P109" s="36"/>
      <c r="Q109" s="42"/>
      <c r="R109" s="42"/>
      <c r="S109" s="42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</row>
    <row r="110" spans="1:108" ht="16.5" customHeight="1" x14ac:dyDescent="0.2">
      <c r="A110" s="36"/>
      <c r="B110" s="37"/>
      <c r="C110" s="36"/>
      <c r="D110" s="38"/>
      <c r="E110" s="39"/>
      <c r="F110" s="36"/>
      <c r="G110" s="36"/>
      <c r="H110" s="36"/>
      <c r="I110" s="38"/>
      <c r="J110" s="36"/>
      <c r="K110" s="36"/>
      <c r="L110" s="36"/>
      <c r="M110" s="36"/>
      <c r="N110" s="36"/>
      <c r="O110" s="36"/>
      <c r="P110" s="36"/>
      <c r="Q110" s="42"/>
      <c r="R110" s="42"/>
      <c r="S110" s="42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</row>
    <row r="111" spans="1:108" ht="16.5" customHeight="1" x14ac:dyDescent="0.2">
      <c r="A111" s="36"/>
      <c r="B111" s="37"/>
      <c r="C111" s="36"/>
      <c r="D111" s="38"/>
      <c r="E111" s="39"/>
      <c r="F111" s="36"/>
      <c r="G111" s="36"/>
      <c r="H111" s="36"/>
      <c r="I111" s="38"/>
      <c r="J111" s="36"/>
      <c r="K111" s="36"/>
      <c r="L111" s="36"/>
      <c r="M111" s="36"/>
      <c r="N111" s="36"/>
      <c r="O111" s="36"/>
      <c r="P111" s="36"/>
      <c r="Q111" s="42"/>
      <c r="R111" s="42"/>
      <c r="S111" s="42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</row>
    <row r="112" spans="1:108" ht="16.5" customHeight="1" x14ac:dyDescent="0.2">
      <c r="A112" s="36"/>
      <c r="B112" s="37"/>
      <c r="C112" s="36"/>
      <c r="D112" s="38"/>
      <c r="E112" s="39"/>
      <c r="F112" s="36"/>
      <c r="G112" s="36"/>
      <c r="H112" s="36"/>
      <c r="I112" s="38"/>
      <c r="J112" s="36"/>
      <c r="K112" s="36"/>
      <c r="L112" s="36"/>
      <c r="M112" s="36"/>
      <c r="N112" s="36"/>
      <c r="O112" s="36"/>
      <c r="P112" s="36"/>
      <c r="Q112" s="42"/>
      <c r="R112" s="42"/>
      <c r="S112" s="42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</row>
    <row r="113" spans="1:107" ht="16.5" customHeight="1" x14ac:dyDescent="0.2">
      <c r="A113" s="36"/>
      <c r="B113" s="37"/>
      <c r="C113" s="36"/>
      <c r="D113" s="38"/>
      <c r="E113" s="39"/>
      <c r="F113" s="36"/>
      <c r="G113" s="36"/>
      <c r="H113" s="36"/>
      <c r="I113" s="38"/>
      <c r="J113" s="36"/>
      <c r="K113" s="36"/>
      <c r="L113" s="36"/>
      <c r="M113" s="36"/>
      <c r="N113" s="36"/>
      <c r="O113" s="36"/>
      <c r="P113" s="36"/>
      <c r="Q113" s="42"/>
      <c r="R113" s="42"/>
      <c r="S113" s="42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</row>
    <row r="114" spans="1:107" ht="16.5" customHeight="1" x14ac:dyDescent="0.2">
      <c r="A114" s="36"/>
      <c r="B114" s="37"/>
      <c r="C114" s="36"/>
      <c r="D114" s="38"/>
      <c r="E114" s="39"/>
      <c r="F114" s="36"/>
      <c r="G114" s="36"/>
      <c r="H114" s="36"/>
      <c r="I114" s="38"/>
      <c r="J114" s="36"/>
      <c r="K114" s="36"/>
      <c r="L114" s="36"/>
      <c r="M114" s="36"/>
      <c r="N114" s="36"/>
      <c r="O114" s="36"/>
      <c r="P114" s="36"/>
      <c r="Q114" s="42"/>
      <c r="R114" s="42"/>
      <c r="S114" s="42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</row>
    <row r="115" spans="1:107" ht="16.5" customHeight="1" x14ac:dyDescent="0.2">
      <c r="A115" s="36"/>
      <c r="B115" s="37"/>
      <c r="C115" s="36"/>
      <c r="D115" s="38"/>
      <c r="E115" s="39"/>
      <c r="F115" s="36"/>
      <c r="G115" s="36"/>
      <c r="H115" s="36"/>
      <c r="I115" s="38"/>
      <c r="J115" s="36"/>
      <c r="K115" s="36"/>
      <c r="L115" s="36"/>
      <c r="M115" s="36"/>
      <c r="N115" s="36"/>
      <c r="O115" s="36"/>
      <c r="P115" s="36"/>
      <c r="Q115" s="42"/>
      <c r="R115" s="42"/>
      <c r="S115" s="42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</row>
    <row r="116" spans="1:107" ht="16.5" customHeight="1" x14ac:dyDescent="0.2">
      <c r="A116" s="36"/>
      <c r="B116" s="37"/>
      <c r="C116" s="36"/>
      <c r="D116" s="38"/>
      <c r="E116" s="39"/>
      <c r="F116" s="36"/>
      <c r="G116" s="36"/>
      <c r="H116" s="36"/>
      <c r="I116" s="38"/>
      <c r="J116" s="36"/>
      <c r="K116" s="36"/>
      <c r="L116" s="36"/>
      <c r="M116" s="36"/>
      <c r="N116" s="36"/>
      <c r="O116" s="36"/>
      <c r="P116" s="36"/>
      <c r="Q116" s="42"/>
      <c r="R116" s="42"/>
      <c r="S116" s="42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</row>
    <row r="117" spans="1:107" ht="16.5" customHeight="1" x14ac:dyDescent="0.2">
      <c r="A117" s="36"/>
      <c r="B117" s="37"/>
      <c r="C117" s="36"/>
      <c r="D117" s="38"/>
      <c r="E117" s="39"/>
      <c r="F117" s="36"/>
      <c r="G117" s="36"/>
      <c r="H117" s="36"/>
      <c r="I117" s="38"/>
      <c r="J117" s="36"/>
      <c r="K117" s="36"/>
      <c r="L117" s="36"/>
      <c r="M117" s="36"/>
      <c r="N117" s="36"/>
      <c r="O117" s="36"/>
      <c r="P117" s="36"/>
      <c r="Q117" s="42"/>
      <c r="R117" s="42"/>
      <c r="S117" s="42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</row>
    <row r="118" spans="1:107" ht="16.5" customHeight="1" x14ac:dyDescent="0.2">
      <c r="A118" s="36"/>
      <c r="B118" s="37"/>
      <c r="C118" s="36"/>
      <c r="D118" s="38"/>
      <c r="E118" s="39"/>
      <c r="F118" s="36"/>
      <c r="G118" s="36"/>
      <c r="H118" s="36"/>
      <c r="I118" s="38"/>
      <c r="J118" s="36"/>
      <c r="K118" s="36"/>
      <c r="L118" s="36"/>
      <c r="M118" s="36"/>
      <c r="N118" s="36"/>
      <c r="O118" s="36"/>
      <c r="P118" s="36"/>
      <c r="Q118" s="42"/>
      <c r="R118" s="42"/>
      <c r="S118" s="42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</row>
    <row r="119" spans="1:107" ht="16.5" customHeight="1" x14ac:dyDescent="0.2">
      <c r="A119" s="36"/>
      <c r="B119" s="37"/>
      <c r="C119" s="36"/>
      <c r="D119" s="38"/>
      <c r="E119" s="39"/>
      <c r="F119" s="36"/>
      <c r="G119" s="36"/>
      <c r="H119" s="36"/>
      <c r="I119" s="38"/>
      <c r="J119" s="36"/>
      <c r="K119" s="36"/>
      <c r="L119" s="36"/>
      <c r="M119" s="36"/>
      <c r="N119" s="36"/>
      <c r="O119" s="36"/>
      <c r="P119" s="36"/>
      <c r="Q119" s="42"/>
      <c r="R119" s="42"/>
      <c r="S119" s="42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</row>
    <row r="120" spans="1:107" ht="16.5" customHeight="1" x14ac:dyDescent="0.2">
      <c r="A120" s="36"/>
      <c r="B120" s="37"/>
      <c r="C120" s="36"/>
      <c r="D120" s="38"/>
      <c r="E120" s="39"/>
      <c r="F120" s="36"/>
      <c r="G120" s="36"/>
      <c r="H120" s="36"/>
      <c r="I120" s="38"/>
      <c r="J120" s="36"/>
      <c r="K120" s="36"/>
      <c r="L120" s="36"/>
      <c r="M120" s="36"/>
      <c r="N120" s="36"/>
      <c r="O120" s="36"/>
      <c r="P120" s="36"/>
      <c r="Q120" s="42"/>
      <c r="R120" s="42"/>
      <c r="S120" s="42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</row>
    <row r="121" spans="1:107" ht="16.5" customHeight="1" x14ac:dyDescent="0.2">
      <c r="A121" s="36"/>
      <c r="B121" s="37"/>
      <c r="C121" s="36"/>
      <c r="D121" s="38"/>
      <c r="E121" s="39"/>
      <c r="F121" s="36"/>
      <c r="G121" s="36"/>
      <c r="H121" s="36"/>
      <c r="I121" s="38"/>
      <c r="J121" s="36"/>
      <c r="K121" s="36"/>
      <c r="L121" s="36"/>
      <c r="M121" s="36"/>
      <c r="N121" s="36"/>
      <c r="O121" s="36"/>
      <c r="P121" s="36"/>
      <c r="Q121" s="42"/>
      <c r="R121" s="42"/>
      <c r="S121" s="42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</row>
    <row r="122" spans="1:107" ht="16.5" customHeight="1" x14ac:dyDescent="0.2">
      <c r="A122" s="36"/>
      <c r="B122" s="37"/>
      <c r="C122" s="36"/>
      <c r="D122" s="38"/>
      <c r="E122" s="39"/>
      <c r="F122" s="36"/>
      <c r="G122" s="36"/>
      <c r="H122" s="36"/>
      <c r="I122" s="38"/>
      <c r="J122" s="36"/>
      <c r="K122" s="36"/>
      <c r="L122" s="36"/>
      <c r="M122" s="36"/>
      <c r="N122" s="36"/>
      <c r="O122" s="36"/>
      <c r="P122" s="36"/>
      <c r="Q122" s="42"/>
      <c r="R122" s="42"/>
      <c r="S122" s="42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</row>
    <row r="123" spans="1:107" ht="16.5" customHeight="1" x14ac:dyDescent="0.2">
      <c r="A123" s="36"/>
      <c r="B123" s="37"/>
      <c r="C123" s="36"/>
      <c r="D123" s="38"/>
      <c r="E123" s="39"/>
      <c r="F123" s="36"/>
      <c r="G123" s="36"/>
      <c r="H123" s="36"/>
      <c r="I123" s="38"/>
      <c r="J123" s="36"/>
      <c r="K123" s="36"/>
      <c r="L123" s="36"/>
      <c r="M123" s="36"/>
      <c r="N123" s="36"/>
      <c r="O123" s="36"/>
      <c r="P123" s="36"/>
      <c r="Q123" s="42"/>
      <c r="R123" s="42"/>
      <c r="S123" s="42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</row>
    <row r="124" spans="1:107" ht="16.5" customHeight="1" x14ac:dyDescent="0.2">
      <c r="A124" s="36"/>
      <c r="B124" s="37"/>
      <c r="C124" s="36"/>
      <c r="D124" s="38"/>
      <c r="E124" s="39"/>
      <c r="F124" s="36"/>
      <c r="G124" s="36"/>
      <c r="H124" s="36"/>
      <c r="I124" s="38"/>
      <c r="J124" s="36"/>
      <c r="K124" s="36"/>
      <c r="L124" s="36"/>
      <c r="M124" s="36"/>
      <c r="N124" s="36"/>
      <c r="O124" s="36"/>
      <c r="P124" s="36"/>
      <c r="Q124" s="42"/>
      <c r="R124" s="42"/>
      <c r="S124" s="42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</row>
    <row r="125" spans="1:107" ht="16.5" customHeight="1" x14ac:dyDescent="0.2">
      <c r="A125" s="36"/>
      <c r="B125" s="37"/>
      <c r="C125" s="36"/>
      <c r="D125" s="38"/>
      <c r="E125" s="39"/>
      <c r="F125" s="36"/>
      <c r="G125" s="36"/>
      <c r="H125" s="36"/>
      <c r="I125" s="38"/>
      <c r="J125" s="36"/>
      <c r="K125" s="36"/>
      <c r="L125" s="36"/>
      <c r="M125" s="36"/>
      <c r="N125" s="36"/>
      <c r="O125" s="36"/>
      <c r="P125" s="36"/>
      <c r="Q125" s="42"/>
      <c r="R125" s="42"/>
      <c r="S125" s="42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</row>
    <row r="126" spans="1:107" ht="16.5" customHeight="1" x14ac:dyDescent="0.2">
      <c r="A126" s="36"/>
      <c r="B126" s="37"/>
      <c r="C126" s="36"/>
      <c r="D126" s="38"/>
      <c r="E126" s="39"/>
      <c r="F126" s="36"/>
      <c r="G126" s="36"/>
      <c r="H126" s="36"/>
      <c r="I126" s="38"/>
      <c r="J126" s="36"/>
      <c r="K126" s="36"/>
      <c r="L126" s="36"/>
      <c r="M126" s="36"/>
      <c r="N126" s="36"/>
      <c r="O126" s="36"/>
      <c r="P126" s="36"/>
      <c r="Q126" s="42"/>
      <c r="R126" s="42"/>
      <c r="S126" s="42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</row>
    <row r="127" spans="1:107" ht="16.5" customHeight="1" x14ac:dyDescent="0.2">
      <c r="A127" s="36"/>
      <c r="B127" s="37"/>
      <c r="C127" s="36"/>
      <c r="D127" s="38"/>
      <c r="E127" s="39"/>
      <c r="F127" s="36"/>
      <c r="G127" s="36"/>
      <c r="H127" s="36"/>
      <c r="I127" s="38"/>
      <c r="J127" s="36"/>
      <c r="K127" s="36"/>
      <c r="L127" s="36"/>
      <c r="M127" s="36"/>
      <c r="N127" s="36"/>
      <c r="O127" s="36"/>
      <c r="P127" s="36"/>
      <c r="Q127" s="42"/>
      <c r="R127" s="42"/>
      <c r="S127" s="42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</row>
    <row r="128" spans="1:107" ht="16.5" customHeight="1" x14ac:dyDescent="0.2">
      <c r="A128" s="36"/>
      <c r="B128" s="37"/>
      <c r="C128" s="36"/>
      <c r="D128" s="38"/>
      <c r="E128" s="39"/>
      <c r="F128" s="36"/>
      <c r="G128" s="36"/>
      <c r="H128" s="36"/>
      <c r="I128" s="38"/>
      <c r="J128" s="36"/>
      <c r="K128" s="36"/>
      <c r="L128" s="36"/>
      <c r="M128" s="36"/>
      <c r="N128" s="36"/>
      <c r="O128" s="36"/>
      <c r="P128" s="36"/>
      <c r="Q128" s="42"/>
      <c r="R128" s="42"/>
      <c r="S128" s="42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</row>
    <row r="129" spans="1:107" ht="16.5" customHeight="1" x14ac:dyDescent="0.2">
      <c r="A129" s="36"/>
      <c r="B129" s="37"/>
      <c r="C129" s="36"/>
      <c r="D129" s="38"/>
      <c r="E129" s="39"/>
      <c r="F129" s="36"/>
      <c r="G129" s="36"/>
      <c r="H129" s="36"/>
      <c r="I129" s="38"/>
      <c r="J129" s="36"/>
      <c r="K129" s="36"/>
      <c r="L129" s="36"/>
      <c r="M129" s="36"/>
      <c r="N129" s="36"/>
      <c r="O129" s="36"/>
      <c r="P129" s="36"/>
      <c r="Q129" s="42"/>
      <c r="R129" s="42"/>
      <c r="S129" s="42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</row>
    <row r="130" spans="1:107" ht="16.5" customHeight="1" x14ac:dyDescent="0.2">
      <c r="A130" s="36"/>
      <c r="B130" s="37"/>
      <c r="C130" s="36"/>
      <c r="D130" s="38"/>
      <c r="E130" s="39"/>
      <c r="F130" s="36"/>
      <c r="G130" s="36"/>
      <c r="H130" s="36"/>
      <c r="I130" s="38"/>
      <c r="J130" s="36"/>
      <c r="K130" s="36"/>
      <c r="L130" s="36"/>
      <c r="M130" s="36"/>
      <c r="N130" s="36"/>
      <c r="O130" s="36"/>
      <c r="P130" s="36"/>
      <c r="Q130" s="42"/>
      <c r="R130" s="42"/>
      <c r="S130" s="42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</row>
    <row r="131" spans="1:107" ht="16.5" customHeight="1" x14ac:dyDescent="0.2">
      <c r="A131" s="36"/>
      <c r="B131" s="37"/>
      <c r="C131" s="36"/>
      <c r="D131" s="38"/>
      <c r="E131" s="39"/>
      <c r="F131" s="36"/>
      <c r="G131" s="36"/>
      <c r="H131" s="36"/>
      <c r="I131" s="38"/>
      <c r="J131" s="36"/>
      <c r="K131" s="36"/>
      <c r="L131" s="36"/>
      <c r="M131" s="36"/>
      <c r="N131" s="36"/>
      <c r="O131" s="36"/>
      <c r="P131" s="36"/>
      <c r="Q131" s="42"/>
      <c r="R131" s="42"/>
      <c r="S131" s="42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</row>
    <row r="132" spans="1:107" ht="16.5" customHeight="1" x14ac:dyDescent="0.2">
      <c r="A132" s="36"/>
      <c r="B132" s="37"/>
      <c r="C132" s="36"/>
      <c r="D132" s="38"/>
      <c r="E132" s="39"/>
      <c r="F132" s="36"/>
      <c r="G132" s="36"/>
      <c r="H132" s="36"/>
      <c r="I132" s="38"/>
      <c r="J132" s="36"/>
      <c r="K132" s="36"/>
      <c r="L132" s="36"/>
      <c r="M132" s="36"/>
      <c r="N132" s="36"/>
      <c r="O132" s="36"/>
      <c r="P132" s="36"/>
      <c r="Q132" s="42"/>
      <c r="R132" s="42"/>
      <c r="S132" s="42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</row>
    <row r="133" spans="1:107" ht="16.5" customHeight="1" x14ac:dyDescent="0.2">
      <c r="A133" s="36"/>
      <c r="B133" s="37"/>
      <c r="C133" s="36"/>
      <c r="D133" s="38"/>
      <c r="E133" s="39"/>
      <c r="F133" s="36"/>
      <c r="G133" s="36"/>
      <c r="H133" s="36"/>
      <c r="I133" s="38"/>
      <c r="J133" s="36"/>
      <c r="K133" s="36"/>
      <c r="L133" s="36"/>
      <c r="M133" s="36"/>
      <c r="N133" s="36"/>
      <c r="O133" s="36"/>
      <c r="P133" s="36"/>
      <c r="Q133" s="42"/>
      <c r="R133" s="42"/>
      <c r="S133" s="42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</row>
    <row r="134" spans="1:107" ht="16.5" customHeight="1" x14ac:dyDescent="0.2">
      <c r="A134" s="36"/>
      <c r="B134" s="37"/>
      <c r="C134" s="36"/>
      <c r="D134" s="38"/>
      <c r="E134" s="39"/>
      <c r="F134" s="36"/>
      <c r="G134" s="36"/>
      <c r="H134" s="36"/>
      <c r="I134" s="38"/>
      <c r="J134" s="36"/>
      <c r="K134" s="36"/>
      <c r="L134" s="36"/>
      <c r="M134" s="36"/>
      <c r="N134" s="36"/>
      <c r="O134" s="36"/>
      <c r="P134" s="36"/>
      <c r="Q134" s="42"/>
      <c r="R134" s="42"/>
      <c r="S134" s="42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</row>
    <row r="135" spans="1:107" ht="16.5" customHeight="1" x14ac:dyDescent="0.2">
      <c r="A135" s="36"/>
      <c r="B135" s="37"/>
      <c r="C135" s="36"/>
      <c r="D135" s="38"/>
      <c r="E135" s="39"/>
      <c r="F135" s="36"/>
      <c r="G135" s="36"/>
      <c r="H135" s="36"/>
      <c r="I135" s="38"/>
      <c r="J135" s="36"/>
      <c r="K135" s="36"/>
      <c r="L135" s="36"/>
      <c r="M135" s="36"/>
      <c r="N135" s="36"/>
      <c r="O135" s="36"/>
      <c r="P135" s="36"/>
      <c r="Q135" s="42"/>
      <c r="R135" s="42"/>
      <c r="S135" s="42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</row>
    <row r="136" spans="1:107" ht="16.5" customHeight="1" x14ac:dyDescent="0.2">
      <c r="A136" s="36"/>
      <c r="B136" s="37"/>
      <c r="C136" s="36"/>
      <c r="D136" s="38"/>
      <c r="E136" s="39"/>
      <c r="F136" s="36"/>
      <c r="G136" s="36"/>
      <c r="H136" s="36"/>
      <c r="I136" s="38"/>
      <c r="J136" s="36"/>
      <c r="K136" s="36"/>
      <c r="L136" s="36"/>
      <c r="M136" s="36"/>
      <c r="N136" s="36"/>
      <c r="O136" s="36"/>
      <c r="P136" s="36"/>
      <c r="Q136" s="42"/>
      <c r="R136" s="42"/>
      <c r="S136" s="42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</row>
    <row r="137" spans="1:107" ht="16.5" customHeight="1" x14ac:dyDescent="0.2">
      <c r="A137" s="36"/>
      <c r="B137" s="37"/>
      <c r="C137" s="36"/>
      <c r="D137" s="38"/>
      <c r="E137" s="39"/>
      <c r="F137" s="36"/>
      <c r="G137" s="36"/>
      <c r="H137" s="36"/>
      <c r="I137" s="38"/>
      <c r="J137" s="36"/>
      <c r="K137" s="36"/>
      <c r="L137" s="36"/>
      <c r="M137" s="36"/>
      <c r="N137" s="36"/>
      <c r="O137" s="36"/>
      <c r="P137" s="36"/>
      <c r="Q137" s="42"/>
      <c r="R137" s="42"/>
      <c r="S137" s="42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</row>
    <row r="138" spans="1:107" ht="16.5" customHeight="1" x14ac:dyDescent="0.2">
      <c r="A138" s="36"/>
      <c r="B138" s="37"/>
      <c r="C138" s="36"/>
      <c r="D138" s="38"/>
      <c r="E138" s="39"/>
      <c r="F138" s="36"/>
      <c r="G138" s="36"/>
      <c r="H138" s="36"/>
      <c r="I138" s="38"/>
      <c r="J138" s="36"/>
      <c r="K138" s="36"/>
      <c r="L138" s="36"/>
      <c r="M138" s="36"/>
      <c r="N138" s="36"/>
      <c r="O138" s="36"/>
      <c r="P138" s="36"/>
      <c r="Q138" s="42"/>
      <c r="R138" s="42"/>
      <c r="S138" s="42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</row>
    <row r="139" spans="1:107" ht="16.5" customHeight="1" x14ac:dyDescent="0.2">
      <c r="A139" s="36"/>
      <c r="B139" s="37"/>
      <c r="C139" s="36"/>
      <c r="D139" s="38"/>
      <c r="E139" s="39"/>
      <c r="F139" s="36"/>
      <c r="G139" s="36"/>
      <c r="H139" s="36"/>
      <c r="I139" s="38"/>
      <c r="J139" s="36"/>
      <c r="K139" s="36"/>
      <c r="L139" s="36"/>
      <c r="M139" s="36"/>
      <c r="N139" s="36"/>
      <c r="O139" s="36"/>
      <c r="P139" s="36"/>
      <c r="Q139" s="42"/>
      <c r="R139" s="42"/>
      <c r="S139" s="42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</row>
    <row r="140" spans="1:107" ht="16.5" customHeight="1" x14ac:dyDescent="0.2">
      <c r="A140" s="36"/>
      <c r="B140" s="37"/>
      <c r="C140" s="36"/>
      <c r="D140" s="38"/>
      <c r="E140" s="39"/>
      <c r="F140" s="36"/>
      <c r="G140" s="36"/>
      <c r="H140" s="36"/>
      <c r="I140" s="38"/>
      <c r="J140" s="36"/>
      <c r="K140" s="36"/>
      <c r="L140" s="36"/>
      <c r="M140" s="36"/>
      <c r="N140" s="36"/>
      <c r="O140" s="36"/>
      <c r="P140" s="36"/>
      <c r="Q140" s="42"/>
      <c r="R140" s="42"/>
      <c r="S140" s="42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</row>
    <row r="141" spans="1:107" ht="16.5" customHeight="1" x14ac:dyDescent="0.2">
      <c r="A141" s="36"/>
      <c r="B141" s="37"/>
      <c r="C141" s="36"/>
      <c r="D141" s="38"/>
      <c r="E141" s="39"/>
      <c r="F141" s="36"/>
      <c r="G141" s="36"/>
      <c r="H141" s="36"/>
      <c r="I141" s="38"/>
      <c r="J141" s="36"/>
      <c r="K141" s="36"/>
      <c r="L141" s="36"/>
      <c r="M141" s="36"/>
      <c r="N141" s="36"/>
      <c r="O141" s="36"/>
      <c r="P141" s="36"/>
      <c r="Q141" s="42"/>
      <c r="R141" s="42"/>
      <c r="S141" s="42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</row>
    <row r="142" spans="1:107" ht="16.5" customHeight="1" x14ac:dyDescent="0.2">
      <c r="A142" s="36"/>
      <c r="B142" s="37"/>
      <c r="C142" s="36"/>
      <c r="D142" s="38"/>
      <c r="E142" s="39"/>
      <c r="F142" s="36"/>
      <c r="G142" s="36"/>
      <c r="H142" s="36"/>
      <c r="I142" s="38"/>
      <c r="J142" s="36"/>
      <c r="K142" s="36"/>
      <c r="L142" s="36"/>
      <c r="M142" s="36"/>
      <c r="N142" s="36"/>
      <c r="O142" s="36"/>
      <c r="P142" s="36"/>
      <c r="Q142" s="42"/>
      <c r="R142" s="42"/>
      <c r="S142" s="42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</row>
    <row r="143" spans="1:107" ht="16.5" customHeight="1" x14ac:dyDescent="0.2">
      <c r="A143" s="36"/>
      <c r="B143" s="37"/>
      <c r="C143" s="36"/>
      <c r="D143" s="38"/>
      <c r="E143" s="39"/>
      <c r="F143" s="36"/>
      <c r="G143" s="36"/>
      <c r="H143" s="36"/>
      <c r="I143" s="38"/>
      <c r="J143" s="36"/>
      <c r="K143" s="36"/>
      <c r="L143" s="36"/>
      <c r="M143" s="36"/>
      <c r="N143" s="36"/>
      <c r="O143" s="36"/>
      <c r="P143" s="36"/>
      <c r="Q143" s="42"/>
      <c r="R143" s="42"/>
      <c r="S143" s="42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</row>
    <row r="144" spans="1:107" ht="16.5" customHeight="1" x14ac:dyDescent="0.2">
      <c r="A144" s="36"/>
      <c r="B144" s="37"/>
      <c r="C144" s="36"/>
      <c r="D144" s="38"/>
      <c r="E144" s="39"/>
      <c r="F144" s="36"/>
      <c r="G144" s="36"/>
      <c r="H144" s="36"/>
      <c r="I144" s="38"/>
      <c r="J144" s="36"/>
      <c r="K144" s="36"/>
      <c r="L144" s="36"/>
      <c r="M144" s="36"/>
      <c r="N144" s="36"/>
      <c r="O144" s="36"/>
      <c r="P144" s="36"/>
      <c r="Q144" s="42"/>
      <c r="R144" s="42"/>
      <c r="S144" s="42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</row>
    <row r="145" spans="1:114" ht="16.5" customHeight="1" x14ac:dyDescent="0.2">
      <c r="A145" s="36"/>
      <c r="B145" s="37"/>
      <c r="C145" s="36"/>
      <c r="D145" s="38"/>
      <c r="E145" s="39"/>
      <c r="F145" s="36"/>
      <c r="G145" s="36"/>
      <c r="H145" s="36"/>
      <c r="I145" s="38"/>
      <c r="J145" s="36"/>
      <c r="K145" s="36"/>
      <c r="L145" s="36"/>
      <c r="M145" s="36"/>
      <c r="N145" s="36"/>
      <c r="O145" s="36"/>
      <c r="P145" s="36"/>
      <c r="Q145" s="42"/>
      <c r="R145" s="42"/>
      <c r="S145" s="42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</row>
    <row r="146" spans="1:114" ht="16.5" customHeight="1" x14ac:dyDescent="0.2">
      <c r="A146" s="36"/>
      <c r="B146" s="37"/>
      <c r="C146" s="36"/>
      <c r="D146" s="38"/>
      <c r="E146" s="39"/>
      <c r="F146" s="36"/>
      <c r="G146" s="36"/>
      <c r="H146" s="36"/>
      <c r="I146" s="38"/>
      <c r="J146" s="36"/>
      <c r="K146" s="36"/>
      <c r="L146" s="36"/>
      <c r="M146" s="36"/>
      <c r="N146" s="36"/>
      <c r="O146" s="36"/>
      <c r="P146" s="36"/>
      <c r="Q146" s="42"/>
      <c r="R146" s="42"/>
      <c r="S146" s="42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</row>
    <row r="147" spans="1:114" ht="16.5" customHeight="1" x14ac:dyDescent="0.2">
      <c r="A147" s="36"/>
      <c r="B147" s="37"/>
      <c r="C147" s="36"/>
      <c r="D147" s="38"/>
      <c r="E147" s="39"/>
      <c r="F147" s="36"/>
      <c r="G147" s="36"/>
      <c r="H147" s="36"/>
      <c r="I147" s="38"/>
      <c r="J147" s="36"/>
      <c r="K147" s="36"/>
      <c r="L147" s="36"/>
      <c r="M147" s="36"/>
      <c r="N147" s="36"/>
      <c r="O147" s="36"/>
      <c r="P147" s="36"/>
      <c r="Q147" s="42"/>
      <c r="R147" s="42"/>
      <c r="S147" s="42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</row>
    <row r="148" spans="1:114" ht="16.5" customHeight="1" x14ac:dyDescent="0.2">
      <c r="A148" s="36"/>
      <c r="B148" s="37"/>
      <c r="C148" s="36"/>
      <c r="D148" s="38"/>
      <c r="E148" s="39"/>
      <c r="F148" s="36"/>
      <c r="G148" s="36"/>
      <c r="H148" s="36"/>
      <c r="I148" s="38"/>
      <c r="J148" s="36"/>
      <c r="K148" s="36"/>
      <c r="L148" s="36"/>
      <c r="M148" s="36"/>
      <c r="N148" s="36"/>
      <c r="O148" s="36"/>
      <c r="P148" s="36"/>
      <c r="Q148" s="42"/>
      <c r="R148" s="42"/>
      <c r="S148" s="42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</row>
    <row r="149" spans="1:114" ht="16.5" customHeight="1" x14ac:dyDescent="0.2">
      <c r="A149" s="36"/>
      <c r="B149" s="37"/>
      <c r="C149" s="36"/>
      <c r="D149" s="38"/>
      <c r="E149" s="39"/>
      <c r="F149" s="36"/>
      <c r="G149" s="36"/>
      <c r="H149" s="36"/>
      <c r="I149" s="38"/>
      <c r="J149" s="36"/>
      <c r="K149" s="36"/>
      <c r="L149" s="36"/>
      <c r="M149" s="36"/>
      <c r="N149" s="36"/>
      <c r="O149" s="36"/>
      <c r="Q149" s="42"/>
      <c r="R149" s="42"/>
      <c r="S149" s="36"/>
      <c r="T149" s="36"/>
      <c r="U149" s="36"/>
      <c r="V149" s="36"/>
      <c r="W149" s="36"/>
      <c r="X149" s="36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</row>
    <row r="150" spans="1:114" ht="16.5" customHeight="1" x14ac:dyDescent="0.2">
      <c r="A150" s="36"/>
      <c r="B150" s="37"/>
      <c r="C150" s="36"/>
      <c r="D150" s="38"/>
      <c r="E150" s="39"/>
      <c r="F150" s="36"/>
      <c r="G150" s="36"/>
      <c r="H150" s="36"/>
      <c r="I150" s="38"/>
      <c r="J150" s="36"/>
      <c r="K150" s="36"/>
      <c r="L150" s="36"/>
      <c r="M150" s="36"/>
      <c r="N150" s="36"/>
      <c r="O150" s="36"/>
      <c r="Q150" s="42"/>
      <c r="R150" s="42"/>
      <c r="S150" s="36"/>
      <c r="T150" s="36"/>
      <c r="U150" s="36"/>
      <c r="V150" s="36"/>
      <c r="W150" s="36"/>
      <c r="X150" s="36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</row>
    <row r="151" spans="1:114" ht="16.5" customHeight="1" x14ac:dyDescent="0.2">
      <c r="A151" s="36"/>
      <c r="B151" s="37"/>
      <c r="C151" s="36"/>
      <c r="D151" s="38"/>
      <c r="E151" s="39"/>
      <c r="F151" s="36"/>
      <c r="G151" s="36"/>
      <c r="H151" s="36"/>
      <c r="I151" s="38"/>
      <c r="J151" s="36"/>
      <c r="K151" s="36"/>
      <c r="L151" s="36"/>
      <c r="M151" s="36"/>
      <c r="N151" s="36"/>
      <c r="O151" s="36"/>
      <c r="Q151" s="42"/>
      <c r="R151" s="42"/>
      <c r="S151" s="36"/>
      <c r="T151" s="36"/>
      <c r="U151" s="36"/>
      <c r="V151" s="36"/>
      <c r="W151" s="36"/>
      <c r="X151" s="36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</row>
    <row r="152" spans="1:114" ht="16.5" customHeight="1" x14ac:dyDescent="0.2">
      <c r="A152" s="36"/>
      <c r="B152" s="37"/>
      <c r="C152" s="36"/>
      <c r="D152" s="38"/>
      <c r="E152" s="39"/>
      <c r="F152" s="36"/>
      <c r="G152" s="36"/>
      <c r="H152" s="36"/>
      <c r="I152" s="38"/>
      <c r="J152" s="36"/>
      <c r="K152" s="36"/>
      <c r="L152" s="36"/>
      <c r="M152" s="36"/>
      <c r="N152" s="36"/>
      <c r="O152" s="36"/>
      <c r="Q152" s="42"/>
      <c r="R152" s="42"/>
      <c r="S152" s="36"/>
      <c r="T152" s="36"/>
      <c r="U152" s="36"/>
      <c r="V152" s="36"/>
      <c r="W152" s="36"/>
      <c r="X152" s="36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</row>
    <row r="153" spans="1:114" ht="16.5" customHeight="1" x14ac:dyDescent="0.2">
      <c r="A153" s="36"/>
      <c r="B153" s="37"/>
      <c r="C153" s="36"/>
      <c r="D153" s="38"/>
      <c r="E153" s="39"/>
      <c r="F153" s="36"/>
      <c r="G153" s="36"/>
      <c r="H153" s="36"/>
      <c r="I153" s="38"/>
      <c r="J153" s="36"/>
      <c r="K153" s="36"/>
      <c r="L153" s="36"/>
      <c r="M153" s="36"/>
      <c r="N153" s="36"/>
      <c r="O153" s="36"/>
      <c r="Q153" s="42"/>
      <c r="R153" s="42"/>
      <c r="S153" s="36"/>
      <c r="T153" s="36"/>
      <c r="U153" s="36"/>
      <c r="V153" s="36"/>
      <c r="W153" s="36"/>
      <c r="X153" s="36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</row>
    <row r="154" spans="1:114" ht="16.5" customHeight="1" x14ac:dyDescent="0.2">
      <c r="A154" s="36"/>
      <c r="B154" s="37"/>
      <c r="C154" s="36"/>
      <c r="D154" s="38"/>
      <c r="E154" s="39"/>
      <c r="F154" s="36"/>
      <c r="G154" s="36"/>
      <c r="H154" s="36"/>
      <c r="I154" s="38"/>
      <c r="J154" s="36"/>
      <c r="K154" s="36"/>
      <c r="L154" s="36"/>
      <c r="M154" s="36"/>
      <c r="N154" s="36"/>
      <c r="O154" s="36"/>
      <c r="Q154" s="42"/>
      <c r="R154" s="42"/>
      <c r="S154" s="36"/>
      <c r="T154" s="36"/>
      <c r="U154" s="36"/>
      <c r="V154" s="36"/>
      <c r="W154" s="36"/>
      <c r="X154" s="36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</row>
    <row r="155" spans="1:114" ht="16.5" customHeight="1" x14ac:dyDescent="0.2">
      <c r="A155" s="36"/>
      <c r="B155" s="37"/>
      <c r="C155" s="36"/>
      <c r="D155" s="38"/>
      <c r="E155" s="39"/>
      <c r="F155" s="36"/>
      <c r="G155" s="36"/>
      <c r="H155" s="36"/>
      <c r="I155" s="38"/>
      <c r="J155" s="36"/>
      <c r="K155" s="36"/>
      <c r="L155" s="36"/>
      <c r="M155" s="36"/>
      <c r="N155" s="36"/>
      <c r="O155" s="36"/>
      <c r="Q155" s="42"/>
      <c r="R155" s="42"/>
      <c r="S155" s="36"/>
      <c r="T155" s="36"/>
      <c r="U155" s="36"/>
      <c r="V155" s="36"/>
      <c r="W155" s="36"/>
      <c r="X155" s="36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</row>
    <row r="156" spans="1:114" ht="16.5" customHeight="1" x14ac:dyDescent="0.2">
      <c r="A156" s="36"/>
      <c r="B156" s="37"/>
      <c r="C156" s="36"/>
      <c r="D156" s="38"/>
      <c r="E156" s="39"/>
      <c r="F156" s="36"/>
      <c r="G156" s="36"/>
      <c r="H156" s="36"/>
      <c r="I156" s="38"/>
      <c r="J156" s="36"/>
      <c r="K156" s="36"/>
      <c r="L156" s="36"/>
      <c r="M156" s="36"/>
      <c r="N156" s="36"/>
      <c r="O156" s="36"/>
      <c r="Q156" s="42"/>
      <c r="R156" s="42"/>
      <c r="S156" s="36"/>
      <c r="T156" s="36"/>
      <c r="U156" s="36"/>
      <c r="V156" s="36"/>
      <c r="W156" s="36"/>
      <c r="X156" s="36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</row>
    <row r="157" spans="1:114" ht="16.5" customHeight="1" x14ac:dyDescent="0.2">
      <c r="A157" s="36"/>
      <c r="B157" s="37"/>
      <c r="C157" s="36"/>
      <c r="D157" s="38"/>
      <c r="E157" s="39"/>
      <c r="F157" s="36"/>
      <c r="G157" s="36"/>
      <c r="H157" s="36"/>
      <c r="I157" s="38"/>
      <c r="J157" s="36"/>
      <c r="K157" s="36"/>
      <c r="L157" s="36"/>
      <c r="M157" s="36"/>
      <c r="N157" s="36"/>
      <c r="O157" s="36"/>
      <c r="Q157" s="42"/>
      <c r="R157" s="42"/>
      <c r="S157" s="36"/>
      <c r="T157" s="36"/>
      <c r="U157" s="36"/>
      <c r="V157" s="36"/>
      <c r="W157" s="36"/>
      <c r="X157" s="36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</row>
    <row r="158" spans="1:114" ht="16.5" customHeight="1" x14ac:dyDescent="0.2">
      <c r="A158" s="36"/>
      <c r="B158" s="37"/>
      <c r="C158" s="36"/>
      <c r="D158" s="38"/>
      <c r="E158" s="39"/>
      <c r="F158" s="36"/>
      <c r="G158" s="36"/>
      <c r="H158" s="36"/>
      <c r="I158" s="38"/>
      <c r="J158" s="36"/>
      <c r="K158" s="36"/>
      <c r="L158" s="36"/>
      <c r="M158" s="36"/>
      <c r="N158" s="36"/>
      <c r="O158" s="36"/>
      <c r="Q158" s="42"/>
      <c r="R158" s="42"/>
      <c r="S158" s="36"/>
      <c r="T158" s="36"/>
      <c r="U158" s="36"/>
      <c r="V158" s="36"/>
      <c r="W158" s="36"/>
      <c r="X158" s="36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</row>
    <row r="159" spans="1:114" ht="16.5" customHeight="1" x14ac:dyDescent="0.2">
      <c r="A159" s="36"/>
      <c r="B159" s="37"/>
      <c r="C159" s="36"/>
      <c r="D159" s="38"/>
      <c r="E159" s="39"/>
      <c r="F159" s="36"/>
      <c r="G159" s="36"/>
      <c r="H159" s="36"/>
      <c r="I159" s="38"/>
      <c r="J159" s="36"/>
      <c r="K159" s="36"/>
      <c r="L159" s="36"/>
      <c r="M159" s="36"/>
      <c r="N159" s="36"/>
      <c r="O159" s="36"/>
      <c r="Q159" s="42"/>
      <c r="R159" s="42"/>
      <c r="S159" s="36"/>
      <c r="T159" s="36"/>
      <c r="U159" s="36"/>
      <c r="V159" s="36"/>
      <c r="W159" s="36"/>
      <c r="X159" s="36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</row>
    <row r="160" spans="1:114" ht="16.5" customHeight="1" x14ac:dyDescent="0.2">
      <c r="A160" s="36"/>
      <c r="B160" s="37"/>
      <c r="C160" s="36"/>
      <c r="D160" s="38"/>
      <c r="E160" s="39"/>
      <c r="F160" s="36"/>
      <c r="G160" s="36"/>
      <c r="H160" s="36"/>
      <c r="I160" s="38"/>
      <c r="J160" s="36"/>
      <c r="K160" s="36"/>
      <c r="L160" s="36"/>
      <c r="M160" s="36"/>
      <c r="N160" s="36"/>
      <c r="O160" s="36"/>
      <c r="Q160" s="42"/>
      <c r="R160" s="42"/>
      <c r="S160" s="36"/>
      <c r="T160" s="36"/>
      <c r="U160" s="36"/>
      <c r="V160" s="36"/>
      <c r="W160" s="36"/>
      <c r="X160" s="36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</row>
    <row r="161" spans="1:114" ht="16.5" customHeight="1" x14ac:dyDescent="0.2">
      <c r="A161" s="36"/>
      <c r="B161" s="37"/>
      <c r="C161" s="36"/>
      <c r="D161" s="38"/>
      <c r="E161" s="39"/>
      <c r="F161" s="36"/>
      <c r="G161" s="36"/>
      <c r="H161" s="36"/>
      <c r="I161" s="38"/>
      <c r="J161" s="36"/>
      <c r="K161" s="36"/>
      <c r="L161" s="36"/>
      <c r="M161" s="36"/>
      <c r="N161" s="36"/>
      <c r="O161" s="36"/>
      <c r="Q161" s="42"/>
      <c r="R161" s="42"/>
      <c r="S161" s="36"/>
      <c r="T161" s="36"/>
      <c r="U161" s="36"/>
      <c r="V161" s="36"/>
      <c r="W161" s="36"/>
      <c r="X161" s="36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</row>
    <row r="162" spans="1:114" ht="16.5" customHeight="1" x14ac:dyDescent="0.2">
      <c r="A162" s="36"/>
      <c r="B162" s="37"/>
      <c r="C162" s="36"/>
      <c r="D162" s="38"/>
      <c r="E162" s="39"/>
      <c r="F162" s="36"/>
      <c r="G162" s="36"/>
      <c r="H162" s="36"/>
      <c r="I162" s="38"/>
      <c r="J162" s="36"/>
      <c r="K162" s="36"/>
      <c r="L162" s="36"/>
      <c r="M162" s="36"/>
      <c r="N162" s="36"/>
      <c r="O162" s="36"/>
      <c r="Q162" s="42"/>
      <c r="R162" s="42"/>
      <c r="S162" s="36"/>
      <c r="T162" s="36"/>
      <c r="U162" s="36"/>
      <c r="V162" s="36"/>
      <c r="W162" s="36"/>
      <c r="X162" s="36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</row>
    <row r="163" spans="1:114" ht="16.5" customHeight="1" x14ac:dyDescent="0.2">
      <c r="A163" s="36"/>
      <c r="B163" s="37"/>
      <c r="C163" s="36"/>
      <c r="D163" s="38"/>
      <c r="E163" s="39"/>
      <c r="F163" s="36"/>
      <c r="G163" s="36"/>
      <c r="H163" s="36"/>
      <c r="I163" s="38"/>
      <c r="J163" s="36"/>
      <c r="K163" s="36"/>
      <c r="L163" s="36"/>
      <c r="M163" s="36"/>
      <c r="N163" s="36"/>
      <c r="O163" s="36"/>
      <c r="Q163" s="42"/>
      <c r="R163" s="42"/>
      <c r="S163" s="36"/>
      <c r="T163" s="36"/>
      <c r="U163" s="36"/>
      <c r="V163" s="36"/>
      <c r="W163" s="36"/>
      <c r="X163" s="36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</row>
    <row r="164" spans="1:114" ht="16.5" customHeight="1" x14ac:dyDescent="0.2">
      <c r="A164" s="36"/>
      <c r="B164" s="37"/>
      <c r="C164" s="36"/>
      <c r="D164" s="38"/>
      <c r="E164" s="39"/>
      <c r="F164" s="36"/>
      <c r="G164" s="36"/>
      <c r="H164" s="36"/>
      <c r="I164" s="38"/>
      <c r="J164" s="36"/>
      <c r="K164" s="36"/>
      <c r="L164" s="36"/>
      <c r="M164" s="36"/>
      <c r="N164" s="36"/>
      <c r="O164" s="36"/>
      <c r="Q164" s="42"/>
      <c r="R164" s="42"/>
      <c r="S164" s="36"/>
      <c r="T164" s="36"/>
      <c r="U164" s="36"/>
      <c r="V164" s="36"/>
      <c r="W164" s="36"/>
      <c r="X164" s="36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</row>
    <row r="165" spans="1:114" ht="16.5" customHeight="1" x14ac:dyDescent="0.2">
      <c r="A165" s="36"/>
      <c r="B165" s="37"/>
      <c r="C165" s="36"/>
      <c r="D165" s="38"/>
      <c r="E165" s="39"/>
      <c r="F165" s="36"/>
      <c r="G165" s="36"/>
      <c r="H165" s="36"/>
      <c r="I165" s="38"/>
      <c r="J165" s="36"/>
      <c r="K165" s="36"/>
      <c r="L165" s="36"/>
      <c r="M165" s="36"/>
      <c r="N165" s="36"/>
      <c r="O165" s="36"/>
      <c r="Q165" s="42"/>
      <c r="R165" s="42"/>
      <c r="S165" s="36"/>
      <c r="T165" s="36"/>
      <c r="U165" s="36"/>
      <c r="V165" s="36"/>
      <c r="W165" s="36"/>
      <c r="X165" s="36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</row>
    <row r="166" spans="1:114" ht="16.5" customHeight="1" x14ac:dyDescent="0.2">
      <c r="A166" s="36"/>
      <c r="B166" s="37"/>
      <c r="C166" s="36"/>
      <c r="D166" s="38"/>
      <c r="E166" s="39"/>
      <c r="F166" s="36"/>
      <c r="G166" s="36"/>
      <c r="H166" s="36"/>
      <c r="I166" s="38"/>
      <c r="J166" s="36"/>
      <c r="K166" s="36"/>
      <c r="L166" s="36"/>
      <c r="M166" s="36"/>
      <c r="N166" s="36"/>
      <c r="O166" s="36"/>
      <c r="Q166" s="42"/>
      <c r="R166" s="42"/>
      <c r="S166" s="36"/>
      <c r="T166" s="36"/>
      <c r="U166" s="36"/>
      <c r="V166" s="36"/>
      <c r="W166" s="36"/>
      <c r="X166" s="36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</row>
    <row r="167" spans="1:114" ht="16.5" customHeight="1" x14ac:dyDescent="0.2">
      <c r="A167" s="36"/>
      <c r="B167" s="37"/>
      <c r="C167" s="36"/>
      <c r="D167" s="38"/>
      <c r="E167" s="39"/>
      <c r="F167" s="36"/>
      <c r="G167" s="36"/>
      <c r="H167" s="36"/>
      <c r="I167" s="38"/>
      <c r="J167" s="36"/>
      <c r="K167" s="36"/>
      <c r="L167" s="36"/>
      <c r="M167" s="36"/>
      <c r="N167" s="36"/>
      <c r="O167" s="36"/>
      <c r="Q167" s="42"/>
      <c r="R167" s="42"/>
      <c r="S167" s="36"/>
      <c r="T167" s="36"/>
      <c r="U167" s="36"/>
      <c r="V167" s="36"/>
      <c r="W167" s="36"/>
      <c r="X167" s="36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</row>
    <row r="168" spans="1:114" ht="16.5" customHeight="1" x14ac:dyDescent="0.2">
      <c r="A168" s="36"/>
      <c r="B168" s="37"/>
      <c r="C168" s="36"/>
      <c r="D168" s="38"/>
      <c r="E168" s="39"/>
      <c r="F168" s="36"/>
      <c r="G168" s="36"/>
      <c r="H168" s="36"/>
      <c r="I168" s="38"/>
      <c r="J168" s="36"/>
      <c r="K168" s="36"/>
      <c r="L168" s="36"/>
      <c r="M168" s="36"/>
      <c r="N168" s="36"/>
      <c r="O168" s="36"/>
      <c r="Q168" s="42"/>
      <c r="R168" s="42"/>
      <c r="S168" s="36"/>
      <c r="T168" s="36"/>
      <c r="U168" s="36"/>
      <c r="V168" s="36"/>
      <c r="W168" s="36"/>
      <c r="X168" s="36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</row>
    <row r="169" spans="1:114" ht="16.5" customHeight="1" x14ac:dyDescent="0.2">
      <c r="A169" s="36"/>
      <c r="B169" s="37"/>
      <c r="C169" s="36"/>
      <c r="D169" s="38"/>
      <c r="E169" s="39"/>
      <c r="F169" s="36"/>
      <c r="G169" s="36"/>
      <c r="H169" s="36"/>
      <c r="I169" s="38"/>
      <c r="J169" s="36"/>
      <c r="K169" s="36"/>
      <c r="L169" s="36"/>
      <c r="M169" s="36"/>
      <c r="N169" s="36"/>
      <c r="O169" s="36"/>
      <c r="Q169" s="42"/>
      <c r="R169" s="42"/>
      <c r="S169" s="36"/>
      <c r="T169" s="36"/>
      <c r="U169" s="36"/>
      <c r="V169" s="36"/>
      <c r="W169" s="36"/>
      <c r="X169" s="36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</row>
    <row r="170" spans="1:114" ht="16.5" customHeight="1" x14ac:dyDescent="0.2">
      <c r="A170" s="36"/>
      <c r="B170" s="37"/>
      <c r="C170" s="36"/>
      <c r="D170" s="38"/>
      <c r="E170" s="39"/>
      <c r="F170" s="36"/>
      <c r="G170" s="36"/>
      <c r="H170" s="36"/>
      <c r="I170" s="38"/>
      <c r="J170" s="36"/>
      <c r="K170" s="36"/>
      <c r="L170" s="36"/>
      <c r="M170" s="36"/>
      <c r="N170" s="36"/>
      <c r="O170" s="36"/>
      <c r="Q170" s="42"/>
      <c r="R170" s="42"/>
      <c r="S170" s="36"/>
      <c r="T170" s="36"/>
      <c r="U170" s="36"/>
      <c r="V170" s="36"/>
      <c r="W170" s="36"/>
      <c r="X170" s="36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</row>
    <row r="171" spans="1:114" ht="16.5" customHeight="1" x14ac:dyDescent="0.2">
      <c r="A171" s="36"/>
      <c r="B171" s="37"/>
      <c r="C171" s="36"/>
      <c r="D171" s="38"/>
      <c r="E171" s="39"/>
      <c r="F171" s="36"/>
      <c r="G171" s="36"/>
      <c r="H171" s="36"/>
      <c r="I171" s="38"/>
      <c r="J171" s="36"/>
      <c r="K171" s="36"/>
      <c r="L171" s="36"/>
      <c r="M171" s="36"/>
      <c r="N171" s="36"/>
      <c r="O171" s="36"/>
      <c r="Q171" s="42"/>
      <c r="R171" s="42"/>
      <c r="S171" s="36"/>
      <c r="T171" s="36"/>
      <c r="U171" s="36"/>
      <c r="V171" s="36"/>
      <c r="W171" s="36"/>
      <c r="X171" s="36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</row>
    <row r="172" spans="1:114" ht="16.5" customHeight="1" x14ac:dyDescent="0.2">
      <c r="A172" s="36"/>
      <c r="B172" s="37"/>
      <c r="C172" s="36"/>
      <c r="D172" s="38"/>
      <c r="E172" s="39"/>
      <c r="F172" s="36"/>
      <c r="G172" s="36"/>
      <c r="H172" s="36"/>
      <c r="I172" s="38"/>
      <c r="J172" s="36"/>
      <c r="K172" s="36"/>
      <c r="L172" s="36"/>
      <c r="M172" s="36"/>
      <c r="N172" s="36"/>
      <c r="O172" s="36"/>
      <c r="Q172" s="42"/>
      <c r="R172" s="42"/>
      <c r="S172" s="36"/>
      <c r="T172" s="36"/>
      <c r="U172" s="36"/>
      <c r="V172" s="36"/>
      <c r="W172" s="36"/>
      <c r="X172" s="36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</row>
    <row r="173" spans="1:114" ht="16.5" customHeight="1" x14ac:dyDescent="0.2">
      <c r="A173" s="36"/>
      <c r="B173" s="37"/>
      <c r="C173" s="36"/>
      <c r="D173" s="38"/>
      <c r="E173" s="39"/>
      <c r="F173" s="36"/>
      <c r="G173" s="36"/>
      <c r="H173" s="36"/>
      <c r="I173" s="38"/>
      <c r="J173" s="36"/>
      <c r="K173" s="36"/>
      <c r="L173" s="36"/>
      <c r="M173" s="36"/>
      <c r="N173" s="36"/>
      <c r="O173" s="36"/>
      <c r="Q173" s="42"/>
      <c r="R173" s="42"/>
      <c r="S173" s="36"/>
      <c r="T173" s="36"/>
      <c r="U173" s="36"/>
      <c r="V173" s="36"/>
      <c r="W173" s="36"/>
      <c r="X173" s="36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</row>
    <row r="174" spans="1:114" ht="16.5" customHeight="1" x14ac:dyDescent="0.2">
      <c r="A174" s="36"/>
      <c r="B174" s="37"/>
      <c r="C174" s="36"/>
      <c r="D174" s="38"/>
      <c r="E174" s="39"/>
      <c r="F174" s="36"/>
      <c r="G174" s="36"/>
      <c r="H174" s="36"/>
      <c r="I174" s="38"/>
      <c r="J174" s="36"/>
      <c r="K174" s="36"/>
      <c r="L174" s="36"/>
      <c r="M174" s="36"/>
      <c r="N174" s="36"/>
      <c r="O174" s="36"/>
      <c r="Q174" s="42"/>
      <c r="R174" s="42"/>
      <c r="S174" s="36"/>
      <c r="T174" s="36"/>
      <c r="U174" s="36"/>
      <c r="V174" s="36"/>
      <c r="W174" s="36"/>
      <c r="X174" s="36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</row>
    <row r="175" spans="1:114" ht="16.5" customHeight="1" x14ac:dyDescent="0.2">
      <c r="A175" s="36"/>
      <c r="B175" s="37"/>
      <c r="C175" s="36"/>
      <c r="D175" s="38"/>
      <c r="E175" s="39"/>
      <c r="F175" s="36"/>
      <c r="G175" s="36"/>
      <c r="H175" s="36"/>
      <c r="I175" s="38"/>
      <c r="J175" s="36"/>
      <c r="K175" s="36"/>
      <c r="L175" s="36"/>
      <c r="M175" s="36"/>
      <c r="N175" s="36"/>
      <c r="O175" s="36"/>
      <c r="Q175" s="42"/>
      <c r="R175" s="42"/>
      <c r="S175" s="36"/>
      <c r="T175" s="36"/>
      <c r="U175" s="36"/>
      <c r="V175" s="36"/>
      <c r="W175" s="36"/>
      <c r="X175" s="36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</row>
    <row r="176" spans="1:114" ht="16.5" customHeight="1" x14ac:dyDescent="0.2">
      <c r="A176" s="36"/>
      <c r="B176" s="37"/>
      <c r="C176" s="36"/>
      <c r="D176" s="38"/>
      <c r="E176" s="39"/>
      <c r="F176" s="36"/>
      <c r="G176" s="36"/>
      <c r="H176" s="36"/>
      <c r="I176" s="38"/>
      <c r="J176" s="36"/>
      <c r="K176" s="36"/>
      <c r="L176" s="36"/>
      <c r="M176" s="36"/>
      <c r="N176" s="36"/>
      <c r="O176" s="36"/>
      <c r="Q176" s="42"/>
      <c r="R176" s="42"/>
      <c r="S176" s="36"/>
      <c r="T176" s="36"/>
      <c r="U176" s="36"/>
      <c r="V176" s="36"/>
      <c r="W176" s="36"/>
      <c r="X176" s="36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</row>
    <row r="177" spans="1:114" ht="16.5" customHeight="1" x14ac:dyDescent="0.2">
      <c r="A177" s="36"/>
      <c r="B177" s="37"/>
      <c r="C177" s="36"/>
      <c r="D177" s="38"/>
      <c r="E177" s="39"/>
      <c r="F177" s="36"/>
      <c r="G177" s="36"/>
      <c r="H177" s="36"/>
      <c r="I177" s="38"/>
      <c r="J177" s="36"/>
      <c r="K177" s="36"/>
      <c r="L177" s="36"/>
      <c r="M177" s="36"/>
      <c r="N177" s="36"/>
      <c r="O177" s="36"/>
      <c r="Q177" s="42"/>
      <c r="R177" s="42"/>
      <c r="S177" s="36"/>
      <c r="T177" s="36"/>
      <c r="U177" s="36"/>
      <c r="V177" s="36"/>
      <c r="W177" s="36"/>
      <c r="X177" s="36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</row>
    <row r="178" spans="1:114" ht="16.5" customHeight="1" x14ac:dyDescent="0.2">
      <c r="A178" s="36"/>
      <c r="B178" s="37"/>
      <c r="C178" s="36"/>
      <c r="D178" s="38"/>
      <c r="E178" s="39"/>
      <c r="F178" s="36"/>
      <c r="G178" s="36"/>
      <c r="H178" s="36"/>
      <c r="I178" s="38"/>
      <c r="J178" s="36"/>
      <c r="K178" s="36"/>
      <c r="L178" s="36"/>
      <c r="M178" s="36"/>
      <c r="N178" s="36"/>
      <c r="O178" s="36"/>
      <c r="Q178" s="42"/>
      <c r="R178" s="42"/>
      <c r="S178" s="36"/>
      <c r="T178" s="36"/>
      <c r="U178" s="36"/>
      <c r="V178" s="36"/>
      <c r="W178" s="36"/>
      <c r="X178" s="36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</row>
    <row r="179" spans="1:114" ht="16.5" customHeight="1" x14ac:dyDescent="0.2">
      <c r="A179" s="36"/>
      <c r="B179" s="37"/>
      <c r="C179" s="36"/>
      <c r="D179" s="38"/>
      <c r="E179" s="39"/>
      <c r="F179" s="36"/>
      <c r="G179" s="36"/>
      <c r="H179" s="36"/>
      <c r="I179" s="38"/>
      <c r="J179" s="36"/>
      <c r="K179" s="36"/>
      <c r="L179" s="36"/>
      <c r="M179" s="36"/>
      <c r="N179" s="36"/>
      <c r="O179" s="36"/>
      <c r="Q179" s="42"/>
      <c r="R179" s="42"/>
      <c r="S179" s="36"/>
      <c r="T179" s="36"/>
      <c r="U179" s="36"/>
      <c r="V179" s="36"/>
      <c r="W179" s="36"/>
      <c r="X179" s="36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</row>
    <row r="180" spans="1:114" ht="16.5" customHeight="1" x14ac:dyDescent="0.2">
      <c r="A180" s="36"/>
      <c r="B180" s="37"/>
      <c r="C180" s="36"/>
      <c r="D180" s="38"/>
      <c r="E180" s="39"/>
      <c r="F180" s="36"/>
      <c r="G180" s="36"/>
      <c r="H180" s="36"/>
      <c r="I180" s="38"/>
      <c r="J180" s="36"/>
      <c r="K180" s="36"/>
      <c r="L180" s="36"/>
      <c r="M180" s="36"/>
      <c r="N180" s="36"/>
      <c r="O180" s="36"/>
      <c r="Q180" s="42"/>
      <c r="R180" s="42"/>
      <c r="S180" s="36"/>
      <c r="T180" s="36"/>
      <c r="U180" s="36"/>
      <c r="V180" s="36"/>
      <c r="W180" s="36"/>
      <c r="X180" s="36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</row>
    <row r="181" spans="1:114" ht="16.5" customHeight="1" x14ac:dyDescent="0.2">
      <c r="A181" s="36"/>
      <c r="B181" s="37"/>
      <c r="C181" s="36"/>
      <c r="D181" s="38"/>
      <c r="E181" s="39"/>
      <c r="F181" s="36"/>
      <c r="G181" s="36"/>
      <c r="H181" s="36"/>
      <c r="I181" s="38"/>
      <c r="J181" s="36"/>
      <c r="K181" s="36"/>
      <c r="L181" s="36"/>
      <c r="M181" s="36"/>
      <c r="N181" s="36"/>
      <c r="O181" s="36"/>
      <c r="Q181" s="42"/>
      <c r="R181" s="42"/>
      <c r="S181" s="36"/>
      <c r="T181" s="36"/>
      <c r="U181" s="36"/>
      <c r="V181" s="36"/>
      <c r="W181" s="36"/>
      <c r="X181" s="36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</row>
    <row r="182" spans="1:114" ht="16.5" customHeight="1" x14ac:dyDescent="0.2">
      <c r="A182" s="36"/>
      <c r="B182" s="37"/>
      <c r="C182" s="36"/>
      <c r="D182" s="38"/>
      <c r="E182" s="39"/>
      <c r="F182" s="36"/>
      <c r="G182" s="36"/>
      <c r="H182" s="36"/>
      <c r="I182" s="38"/>
      <c r="J182" s="36"/>
      <c r="K182" s="36"/>
      <c r="L182" s="36"/>
      <c r="M182" s="36"/>
      <c r="N182" s="36"/>
      <c r="O182" s="36"/>
      <c r="Q182" s="42"/>
      <c r="R182" s="42"/>
      <c r="S182" s="36"/>
      <c r="T182" s="36"/>
      <c r="U182" s="36"/>
      <c r="V182" s="36"/>
      <c r="W182" s="36"/>
      <c r="X182" s="36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</row>
    <row r="183" spans="1:114" ht="16.5" customHeight="1" x14ac:dyDescent="0.2">
      <c r="A183" s="36"/>
      <c r="B183" s="37"/>
      <c r="C183" s="36"/>
      <c r="D183" s="38"/>
      <c r="E183" s="39"/>
      <c r="F183" s="36"/>
      <c r="G183" s="36"/>
      <c r="H183" s="36"/>
      <c r="I183" s="38"/>
      <c r="J183" s="36"/>
      <c r="K183" s="36"/>
      <c r="L183" s="36"/>
      <c r="M183" s="36"/>
      <c r="N183" s="36"/>
      <c r="O183" s="36"/>
      <c r="Q183" s="42"/>
      <c r="R183" s="42"/>
      <c r="S183" s="36"/>
      <c r="T183" s="36"/>
      <c r="U183" s="36"/>
      <c r="V183" s="36"/>
      <c r="W183" s="36"/>
      <c r="X183" s="36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</row>
    <row r="184" spans="1:114" ht="16.5" customHeight="1" x14ac:dyDescent="0.2">
      <c r="A184" s="36"/>
      <c r="B184" s="37"/>
      <c r="C184" s="36"/>
      <c r="D184" s="38"/>
      <c r="E184" s="39"/>
      <c r="F184" s="36"/>
      <c r="G184" s="36"/>
      <c r="H184" s="36"/>
      <c r="I184" s="38"/>
      <c r="J184" s="36"/>
      <c r="K184" s="36"/>
      <c r="L184" s="36"/>
      <c r="M184" s="36"/>
      <c r="N184" s="36"/>
      <c r="O184" s="36"/>
      <c r="Q184" s="42"/>
      <c r="R184" s="42"/>
      <c r="S184" s="36"/>
      <c r="T184" s="36"/>
      <c r="U184" s="36"/>
      <c r="V184" s="36"/>
      <c r="W184" s="36"/>
      <c r="X184" s="36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</row>
    <row r="185" spans="1:114" ht="16.5" customHeight="1" x14ac:dyDescent="0.2">
      <c r="A185" s="36"/>
      <c r="B185" s="37"/>
      <c r="C185" s="36"/>
      <c r="D185" s="38"/>
      <c r="E185" s="39"/>
      <c r="F185" s="36"/>
      <c r="G185" s="36"/>
      <c r="H185" s="36"/>
      <c r="I185" s="38"/>
      <c r="J185" s="36"/>
      <c r="K185" s="36"/>
      <c r="L185" s="36"/>
      <c r="M185" s="36"/>
      <c r="N185" s="36"/>
      <c r="O185" s="36"/>
      <c r="Q185" s="42"/>
      <c r="R185" s="42"/>
      <c r="S185" s="36"/>
      <c r="T185" s="36"/>
      <c r="U185" s="36"/>
      <c r="V185" s="36"/>
      <c r="W185" s="36"/>
      <c r="X185" s="36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</row>
    <row r="186" spans="1:114" ht="16.5" customHeight="1" x14ac:dyDescent="0.2">
      <c r="A186" s="36"/>
      <c r="B186" s="37"/>
      <c r="C186" s="36"/>
      <c r="D186" s="38"/>
      <c r="E186" s="39"/>
      <c r="F186" s="36"/>
      <c r="G186" s="36"/>
      <c r="H186" s="36"/>
      <c r="I186" s="38"/>
      <c r="J186" s="36"/>
      <c r="K186" s="36"/>
      <c r="L186" s="36"/>
      <c r="M186" s="36"/>
      <c r="N186" s="36"/>
      <c r="O186" s="36"/>
      <c r="Q186" s="42"/>
      <c r="R186" s="42"/>
      <c r="S186" s="36"/>
      <c r="T186" s="36"/>
      <c r="U186" s="36"/>
      <c r="V186" s="36"/>
      <c r="W186" s="36"/>
      <c r="X186" s="36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</row>
    <row r="187" spans="1:114" ht="16.5" customHeight="1" x14ac:dyDescent="0.2">
      <c r="A187" s="36"/>
      <c r="B187" s="37"/>
      <c r="C187" s="36"/>
      <c r="D187" s="38"/>
      <c r="E187" s="39"/>
      <c r="F187" s="36"/>
      <c r="G187" s="36"/>
      <c r="H187" s="36"/>
      <c r="I187" s="38"/>
      <c r="J187" s="36"/>
      <c r="K187" s="36"/>
      <c r="L187" s="36"/>
      <c r="M187" s="36"/>
      <c r="N187" s="36"/>
      <c r="O187" s="36"/>
      <c r="Q187" s="42"/>
      <c r="R187" s="42"/>
      <c r="S187" s="36"/>
      <c r="T187" s="36"/>
      <c r="U187" s="36"/>
      <c r="V187" s="36"/>
      <c r="W187" s="36"/>
      <c r="X187" s="36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</row>
    <row r="188" spans="1:114" ht="16.5" customHeight="1" x14ac:dyDescent="0.2">
      <c r="A188" s="36"/>
      <c r="B188" s="37"/>
      <c r="C188" s="36"/>
      <c r="D188" s="38"/>
      <c r="E188" s="39"/>
      <c r="F188" s="36"/>
      <c r="G188" s="36"/>
      <c r="H188" s="36"/>
      <c r="I188" s="38"/>
      <c r="J188" s="36"/>
      <c r="K188" s="36"/>
      <c r="L188" s="36"/>
      <c r="M188" s="36"/>
      <c r="N188" s="36"/>
      <c r="O188" s="36"/>
      <c r="Q188" s="42"/>
      <c r="R188" s="42"/>
      <c r="S188" s="36"/>
      <c r="T188" s="36"/>
      <c r="U188" s="36"/>
      <c r="V188" s="36"/>
      <c r="W188" s="36"/>
      <c r="X188" s="36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</row>
    <row r="189" spans="1:114" ht="16.5" customHeight="1" x14ac:dyDescent="0.2">
      <c r="A189" s="36"/>
      <c r="B189" s="37"/>
      <c r="C189" s="36"/>
      <c r="D189" s="38"/>
      <c r="E189" s="39"/>
      <c r="F189" s="36"/>
      <c r="G189" s="36"/>
      <c r="H189" s="36"/>
      <c r="I189" s="38"/>
      <c r="J189" s="36"/>
      <c r="K189" s="36"/>
      <c r="L189" s="36"/>
      <c r="M189" s="36"/>
      <c r="N189" s="36"/>
      <c r="O189" s="36"/>
      <c r="Q189" s="42"/>
      <c r="R189" s="42"/>
      <c r="S189" s="36"/>
      <c r="T189" s="36"/>
      <c r="U189" s="36"/>
      <c r="V189" s="36"/>
      <c r="W189" s="36"/>
      <c r="X189" s="36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</row>
    <row r="190" spans="1:114" ht="16.5" customHeight="1" x14ac:dyDescent="0.2">
      <c r="A190" s="36"/>
      <c r="B190" s="37"/>
      <c r="C190" s="36"/>
      <c r="D190" s="38"/>
      <c r="E190" s="39"/>
      <c r="F190" s="36"/>
      <c r="G190" s="36"/>
      <c r="H190" s="36"/>
      <c r="I190" s="38"/>
      <c r="J190" s="36"/>
      <c r="K190" s="36"/>
      <c r="L190" s="36"/>
      <c r="M190" s="36"/>
      <c r="N190" s="36"/>
      <c r="O190" s="36"/>
      <c r="Q190" s="42"/>
      <c r="R190" s="42"/>
      <c r="S190" s="36"/>
      <c r="T190" s="36"/>
      <c r="U190" s="36"/>
      <c r="V190" s="36"/>
      <c r="W190" s="36"/>
      <c r="X190" s="36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</row>
    <row r="191" spans="1:114" ht="16.5" customHeight="1" x14ac:dyDescent="0.2">
      <c r="A191" s="36"/>
      <c r="B191" s="37"/>
      <c r="C191" s="36"/>
      <c r="D191" s="38"/>
      <c r="E191" s="39"/>
      <c r="F191" s="36"/>
      <c r="G191" s="36"/>
      <c r="H191" s="36"/>
      <c r="I191" s="38"/>
      <c r="J191" s="36"/>
      <c r="K191" s="36"/>
      <c r="L191" s="36"/>
      <c r="M191" s="36"/>
      <c r="N191" s="36"/>
      <c r="O191" s="36"/>
      <c r="Q191" s="42"/>
      <c r="R191" s="42"/>
      <c r="S191" s="36"/>
      <c r="T191" s="36"/>
      <c r="U191" s="36"/>
      <c r="V191" s="36"/>
      <c r="W191" s="36"/>
      <c r="X191" s="36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</row>
    <row r="192" spans="1:114" ht="16.5" customHeight="1" x14ac:dyDescent="0.2">
      <c r="A192" s="36"/>
      <c r="B192" s="37"/>
      <c r="C192" s="36"/>
      <c r="D192" s="38"/>
      <c r="E192" s="39"/>
      <c r="F192" s="36"/>
      <c r="G192" s="36"/>
      <c r="H192" s="36"/>
      <c r="I192" s="38"/>
      <c r="J192" s="36"/>
      <c r="K192" s="36"/>
      <c r="L192" s="36"/>
      <c r="M192" s="36"/>
      <c r="N192" s="36"/>
      <c r="O192" s="36"/>
      <c r="Q192" s="42"/>
      <c r="R192" s="42"/>
      <c r="S192" s="36"/>
      <c r="T192" s="36"/>
      <c r="U192" s="36"/>
      <c r="V192" s="36"/>
      <c r="W192" s="36"/>
      <c r="X192" s="36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</row>
    <row r="193" spans="1:114" ht="16.5" customHeight="1" x14ac:dyDescent="0.2">
      <c r="A193" s="36"/>
      <c r="B193" s="37"/>
      <c r="C193" s="36"/>
      <c r="D193" s="38"/>
      <c r="E193" s="39"/>
      <c r="F193" s="36"/>
      <c r="G193" s="36"/>
      <c r="H193" s="36"/>
      <c r="I193" s="38"/>
      <c r="J193" s="36"/>
      <c r="K193" s="36"/>
      <c r="L193" s="36"/>
      <c r="M193" s="36"/>
      <c r="N193" s="36"/>
      <c r="O193" s="36"/>
      <c r="Q193" s="42"/>
      <c r="R193" s="42"/>
      <c r="S193" s="36"/>
      <c r="T193" s="36"/>
      <c r="U193" s="36"/>
      <c r="V193" s="36"/>
      <c r="W193" s="36"/>
      <c r="X193" s="36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</row>
    <row r="194" spans="1:114" ht="16.5" customHeight="1" x14ac:dyDescent="0.2">
      <c r="A194" s="36"/>
      <c r="B194" s="37"/>
      <c r="C194" s="36"/>
      <c r="D194" s="38"/>
      <c r="E194" s="39"/>
      <c r="F194" s="36"/>
      <c r="G194" s="36"/>
      <c r="H194" s="36"/>
      <c r="I194" s="38"/>
      <c r="J194" s="36"/>
      <c r="K194" s="36"/>
      <c r="L194" s="36"/>
      <c r="M194" s="36"/>
      <c r="N194" s="36"/>
      <c r="O194" s="36"/>
      <c r="Q194" s="42"/>
      <c r="R194" s="42"/>
      <c r="S194" s="36"/>
      <c r="T194" s="36"/>
      <c r="U194" s="36"/>
      <c r="V194" s="36"/>
      <c r="W194" s="36"/>
      <c r="X194" s="36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</row>
    <row r="195" spans="1:114" ht="16.5" customHeight="1" x14ac:dyDescent="0.2">
      <c r="A195" s="36"/>
      <c r="B195" s="37"/>
      <c r="C195" s="36"/>
      <c r="D195" s="38"/>
      <c r="E195" s="39"/>
      <c r="F195" s="36"/>
      <c r="G195" s="36"/>
      <c r="H195" s="36"/>
      <c r="I195" s="38"/>
      <c r="J195" s="36"/>
      <c r="K195" s="36"/>
      <c r="L195" s="36"/>
      <c r="M195" s="36"/>
      <c r="N195" s="36"/>
      <c r="O195" s="36"/>
      <c r="Q195" s="42"/>
      <c r="R195" s="42"/>
      <c r="S195" s="36"/>
      <c r="T195" s="36"/>
      <c r="U195" s="36"/>
      <c r="V195" s="36"/>
      <c r="W195" s="36"/>
      <c r="X195" s="36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</row>
    <row r="196" spans="1:114" ht="16.5" customHeight="1" x14ac:dyDescent="0.2">
      <c r="A196" s="36"/>
      <c r="B196" s="37"/>
      <c r="C196" s="36"/>
      <c r="D196" s="38"/>
      <c r="E196" s="39"/>
      <c r="F196" s="36"/>
      <c r="G196" s="36"/>
      <c r="H196" s="36"/>
      <c r="I196" s="38"/>
      <c r="J196" s="36"/>
      <c r="K196" s="36"/>
      <c r="L196" s="36"/>
      <c r="M196" s="36"/>
      <c r="N196" s="36"/>
      <c r="O196" s="36"/>
      <c r="Q196" s="42"/>
      <c r="R196" s="42"/>
      <c r="S196" s="36"/>
      <c r="T196" s="36"/>
      <c r="U196" s="36"/>
      <c r="V196" s="36"/>
      <c r="W196" s="36"/>
      <c r="X196" s="36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</row>
    <row r="197" spans="1:114" ht="16.5" customHeight="1" x14ac:dyDescent="0.2">
      <c r="A197" s="36"/>
      <c r="B197" s="37"/>
      <c r="C197" s="36"/>
      <c r="D197" s="38"/>
      <c r="E197" s="39"/>
      <c r="F197" s="36"/>
      <c r="G197" s="36"/>
      <c r="H197" s="36"/>
      <c r="I197" s="38"/>
      <c r="J197" s="36"/>
      <c r="K197" s="36"/>
      <c r="L197" s="36"/>
      <c r="M197" s="36"/>
      <c r="N197" s="36"/>
      <c r="O197" s="36"/>
      <c r="Q197" s="42"/>
      <c r="R197" s="42"/>
      <c r="S197" s="36"/>
      <c r="T197" s="36"/>
      <c r="U197" s="36"/>
      <c r="V197" s="36"/>
      <c r="W197" s="36"/>
      <c r="X197" s="36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</row>
    <row r="198" spans="1:114" ht="16.5" customHeight="1" x14ac:dyDescent="0.2">
      <c r="A198" s="36"/>
      <c r="B198" s="37"/>
      <c r="C198" s="36"/>
      <c r="D198" s="38"/>
      <c r="E198" s="39"/>
      <c r="F198" s="36"/>
      <c r="G198" s="36"/>
      <c r="H198" s="36"/>
      <c r="I198" s="38"/>
      <c r="J198" s="36"/>
      <c r="K198" s="36"/>
      <c r="L198" s="36"/>
      <c r="M198" s="36"/>
      <c r="N198" s="36"/>
      <c r="O198" s="36"/>
      <c r="Q198" s="42"/>
      <c r="R198" s="42"/>
      <c r="S198" s="36"/>
      <c r="T198" s="36"/>
      <c r="U198" s="36"/>
      <c r="V198" s="36"/>
      <c r="W198" s="36"/>
      <c r="X198" s="36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</row>
    <row r="199" spans="1:114" ht="16.5" customHeight="1" x14ac:dyDescent="0.2">
      <c r="A199" s="36"/>
      <c r="B199" s="37"/>
      <c r="C199" s="36"/>
      <c r="D199" s="38"/>
      <c r="E199" s="39"/>
      <c r="F199" s="36"/>
      <c r="G199" s="36"/>
      <c r="H199" s="36"/>
      <c r="I199" s="38"/>
      <c r="J199" s="36"/>
      <c r="K199" s="36"/>
      <c r="L199" s="36"/>
      <c r="M199" s="36"/>
      <c r="N199" s="36"/>
      <c r="O199" s="36"/>
      <c r="Q199" s="42"/>
      <c r="R199" s="42"/>
      <c r="S199" s="36"/>
      <c r="T199" s="36"/>
      <c r="U199" s="36"/>
      <c r="V199" s="36"/>
      <c r="W199" s="36"/>
      <c r="X199" s="36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</row>
    <row r="200" spans="1:114" ht="16.5" customHeight="1" x14ac:dyDescent="0.2">
      <c r="A200" s="36"/>
      <c r="B200" s="37"/>
      <c r="C200" s="36"/>
      <c r="D200" s="38"/>
      <c r="E200" s="39"/>
      <c r="F200" s="36"/>
      <c r="G200" s="36"/>
      <c r="H200" s="36"/>
      <c r="I200" s="38"/>
      <c r="J200" s="36"/>
      <c r="K200" s="36"/>
      <c r="L200" s="36"/>
      <c r="M200" s="36"/>
      <c r="N200" s="36"/>
      <c r="O200" s="36"/>
      <c r="Q200" s="42"/>
      <c r="R200" s="42"/>
      <c r="S200" s="36"/>
      <c r="T200" s="36"/>
      <c r="U200" s="36"/>
      <c r="V200" s="36"/>
      <c r="W200" s="36"/>
      <c r="X200" s="36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</row>
    <row r="201" spans="1:114" ht="16.5" customHeight="1" x14ac:dyDescent="0.2">
      <c r="A201" s="36"/>
      <c r="B201" s="37"/>
      <c r="C201" s="36"/>
      <c r="D201" s="38"/>
      <c r="E201" s="39"/>
      <c r="F201" s="36"/>
      <c r="G201" s="36"/>
      <c r="H201" s="36"/>
      <c r="I201" s="38"/>
      <c r="J201" s="36"/>
      <c r="K201" s="36"/>
      <c r="L201" s="36"/>
      <c r="M201" s="36"/>
      <c r="N201" s="36"/>
      <c r="O201" s="36"/>
      <c r="Q201" s="42"/>
      <c r="R201" s="42"/>
      <c r="S201" s="36"/>
      <c r="T201" s="36"/>
      <c r="U201" s="36"/>
      <c r="V201" s="36"/>
      <c r="W201" s="36"/>
      <c r="X201" s="36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</row>
    <row r="202" spans="1:114" ht="16.5" customHeight="1" x14ac:dyDescent="0.2">
      <c r="A202" s="36"/>
      <c r="B202" s="37"/>
      <c r="C202" s="36"/>
      <c r="D202" s="38"/>
      <c r="E202" s="39"/>
      <c r="F202" s="36"/>
      <c r="G202" s="36"/>
      <c r="H202" s="36"/>
      <c r="I202" s="38"/>
      <c r="J202" s="36"/>
      <c r="K202" s="36"/>
      <c r="L202" s="36"/>
      <c r="M202" s="36"/>
      <c r="N202" s="36"/>
      <c r="O202" s="36"/>
      <c r="Q202" s="42"/>
      <c r="R202" s="42"/>
      <c r="S202" s="36"/>
      <c r="T202" s="36"/>
      <c r="U202" s="36"/>
      <c r="V202" s="36"/>
      <c r="W202" s="36"/>
      <c r="X202" s="36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</row>
    <row r="203" spans="1:114" ht="16.5" customHeight="1" x14ac:dyDescent="0.2">
      <c r="A203" s="36"/>
      <c r="B203" s="37"/>
      <c r="C203" s="36"/>
      <c r="D203" s="38"/>
      <c r="E203" s="39"/>
      <c r="F203" s="36"/>
      <c r="G203" s="36"/>
      <c r="H203" s="36"/>
      <c r="I203" s="38"/>
      <c r="J203" s="36"/>
      <c r="K203" s="36"/>
      <c r="L203" s="36"/>
      <c r="M203" s="36"/>
      <c r="N203" s="36"/>
      <c r="O203" s="36"/>
      <c r="Q203" s="42"/>
      <c r="R203" s="42"/>
      <c r="S203" s="36"/>
      <c r="T203" s="36"/>
      <c r="U203" s="36"/>
      <c r="V203" s="36"/>
      <c r="W203" s="36"/>
      <c r="X203" s="36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</row>
  </sheetData>
  <mergeCells count="19">
    <mergeCell ref="Q83:S83"/>
    <mergeCell ref="Q86:T86"/>
    <mergeCell ref="A49:B49"/>
    <mergeCell ref="A58:C58"/>
    <mergeCell ref="E64:F64"/>
    <mergeCell ref="Q76:T76"/>
    <mergeCell ref="Q81:S81"/>
    <mergeCell ref="Q82:S82"/>
    <mergeCell ref="Q80:U80"/>
    <mergeCell ref="A1:AM1"/>
    <mergeCell ref="A2:AM2"/>
    <mergeCell ref="A3:AM3"/>
    <mergeCell ref="A4:AM4"/>
    <mergeCell ref="F5:G5"/>
    <mergeCell ref="F6:G6"/>
    <mergeCell ref="Q71:T71"/>
    <mergeCell ref="Q68:T68"/>
    <mergeCell ref="F7:G7"/>
    <mergeCell ref="F8:G8"/>
  </mergeCells>
  <printOptions horizontalCentered="1"/>
  <pageMargins left="0" right="0" top="0" bottom="0" header="0" footer="0"/>
  <pageSetup scale="3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workbookViewId="0">
      <selection activeCell="C10" sqref="C10"/>
    </sheetView>
  </sheetViews>
  <sheetFormatPr defaultRowHeight="12.75" x14ac:dyDescent="0.2"/>
  <cols>
    <col min="1" max="1" width="22.28515625" customWidth="1"/>
    <col min="2" max="2" width="13.140625" bestFit="1" customWidth="1"/>
    <col min="3" max="4" width="10.28515625" bestFit="1" customWidth="1"/>
  </cols>
  <sheetData>
    <row r="1" spans="1:3" x14ac:dyDescent="0.2">
      <c r="A1" t="s">
        <v>150</v>
      </c>
    </row>
    <row r="2" spans="1:3" ht="13.5" thickBot="1" x14ac:dyDescent="0.25"/>
    <row r="3" spans="1:3" ht="15.75" thickBot="1" x14ac:dyDescent="0.25">
      <c r="A3" s="3" t="s">
        <v>151</v>
      </c>
      <c r="B3" s="4">
        <v>0</v>
      </c>
    </row>
    <row r="4" spans="1:3" ht="15" x14ac:dyDescent="0.25">
      <c r="A4" s="5" t="s">
        <v>152</v>
      </c>
      <c r="B4" s="6">
        <f>B3/2</f>
        <v>0</v>
      </c>
    </row>
    <row r="5" spans="1:3" ht="15.75" thickBot="1" x14ac:dyDescent="0.3">
      <c r="A5" s="5" t="s">
        <v>153</v>
      </c>
      <c r="B5" s="6">
        <f>B3/2</f>
        <v>0</v>
      </c>
    </row>
    <row r="6" spans="1:3" ht="15.75" thickBot="1" x14ac:dyDescent="0.25">
      <c r="A6" s="3" t="s">
        <v>156</v>
      </c>
      <c r="B6" s="4">
        <v>0</v>
      </c>
    </row>
    <row r="7" spans="1:3" ht="15" x14ac:dyDescent="0.25">
      <c r="A7" s="5" t="s">
        <v>154</v>
      </c>
      <c r="B7" s="6">
        <f>B6/2</f>
        <v>0</v>
      </c>
    </row>
    <row r="8" spans="1:3" ht="15" x14ac:dyDescent="0.25">
      <c r="A8" s="5" t="s">
        <v>155</v>
      </c>
      <c r="B8" s="6">
        <f>B6/2</f>
        <v>0</v>
      </c>
    </row>
    <row r="9" spans="1:3" s="13" customFormat="1" ht="15" x14ac:dyDescent="0.2">
      <c r="A9" s="11"/>
      <c r="B9" s="12"/>
    </row>
    <row r="10" spans="1:3" s="13" customFormat="1" x14ac:dyDescent="0.2">
      <c r="A10"/>
      <c r="B10" s="15">
        <v>0.21299999999999999</v>
      </c>
      <c r="C10" s="15">
        <v>0.78700000000000003</v>
      </c>
    </row>
    <row r="11" spans="1:3" s="13" customFormat="1" x14ac:dyDescent="0.2">
      <c r="A11" s="14">
        <v>0.25</v>
      </c>
      <c r="B11" s="16">
        <f>B10*A11*B13</f>
        <v>0</v>
      </c>
      <c r="C11" s="16">
        <f>B13*C10*A11</f>
        <v>0</v>
      </c>
    </row>
    <row r="12" spans="1:3" s="13" customFormat="1" ht="13.5" thickBot="1" x14ac:dyDescent="0.25">
      <c r="A12" s="14">
        <v>0.75</v>
      </c>
      <c r="B12" s="16">
        <f>B13*B10*A12</f>
        <v>0</v>
      </c>
      <c r="C12" s="16">
        <f>B13*C10*A12</f>
        <v>0</v>
      </c>
    </row>
    <row r="13" spans="1:3" s="13" customFormat="1" ht="15.75" thickBot="1" x14ac:dyDescent="0.25">
      <c r="A13" s="3" t="s">
        <v>142</v>
      </c>
      <c r="B13" s="4"/>
      <c r="C13"/>
    </row>
    <row r="14" spans="1:3" s="13" customFormat="1" ht="15" x14ac:dyDescent="0.25">
      <c r="A14" s="5" t="s">
        <v>138</v>
      </c>
      <c r="B14" s="6">
        <f>B11</f>
        <v>0</v>
      </c>
      <c r="C14"/>
    </row>
    <row r="15" spans="1:3" s="13" customFormat="1" ht="15" x14ac:dyDescent="0.25">
      <c r="A15" s="5" t="s">
        <v>139</v>
      </c>
      <c r="B15" s="6">
        <f>B12</f>
        <v>0</v>
      </c>
      <c r="C15"/>
    </row>
    <row r="16" spans="1:3" ht="15" x14ac:dyDescent="0.25">
      <c r="A16" s="5" t="s">
        <v>140</v>
      </c>
      <c r="B16" s="6">
        <f>C11</f>
        <v>0</v>
      </c>
    </row>
    <row r="17" spans="1:6" ht="15.75" thickBot="1" x14ac:dyDescent="0.3">
      <c r="A17" s="5" t="s">
        <v>141</v>
      </c>
      <c r="B17" s="6">
        <f>C12</f>
        <v>0</v>
      </c>
    </row>
    <row r="18" spans="1:6" ht="15.75" thickBot="1" x14ac:dyDescent="0.25">
      <c r="A18" s="3" t="s">
        <v>133</v>
      </c>
      <c r="B18" s="4">
        <v>0</v>
      </c>
      <c r="E18" s="15"/>
      <c r="F18" s="15"/>
    </row>
    <row r="19" spans="1:6" ht="15" x14ac:dyDescent="0.2">
      <c r="A19" s="5" t="s">
        <v>136</v>
      </c>
      <c r="B19" s="7">
        <f>B18*0.25</f>
        <v>0</v>
      </c>
      <c r="D19" s="14"/>
      <c r="E19" s="16"/>
    </row>
    <row r="20" spans="1:6" ht="15.75" thickBot="1" x14ac:dyDescent="0.25">
      <c r="A20" s="8" t="s">
        <v>137</v>
      </c>
      <c r="B20" s="9">
        <f>B18*0.75</f>
        <v>0</v>
      </c>
      <c r="D20" s="14"/>
      <c r="E20" s="16"/>
    </row>
    <row r="21" spans="1:6" ht="15.75" thickBot="1" x14ac:dyDescent="0.25">
      <c r="A21" s="3" t="s">
        <v>134</v>
      </c>
      <c r="B21" s="4">
        <v>0</v>
      </c>
    </row>
    <row r="22" spans="1:6" ht="15" x14ac:dyDescent="0.2">
      <c r="A22" s="5" t="s">
        <v>136</v>
      </c>
      <c r="B22" s="7">
        <f>B21*0.25</f>
        <v>0</v>
      </c>
    </row>
    <row r="23" spans="1:6" ht="15.75" thickBot="1" x14ac:dyDescent="0.25">
      <c r="A23" s="8" t="s">
        <v>137</v>
      </c>
      <c r="B23" s="9">
        <f>B259*0.75</f>
        <v>0</v>
      </c>
    </row>
    <row r="28" spans="1:6" ht="15" x14ac:dyDescent="0.2">
      <c r="A28" s="5"/>
      <c r="B28" s="10"/>
    </row>
    <row r="29" spans="1:6" ht="15" x14ac:dyDescent="0.2">
      <c r="A29" s="5"/>
      <c r="B29" s="10"/>
    </row>
    <row r="30" spans="1:6" ht="15" x14ac:dyDescent="0.2">
      <c r="A30" s="5"/>
      <c r="B30" s="10"/>
    </row>
    <row r="31" spans="1:6" ht="15" x14ac:dyDescent="0.2">
      <c r="A31" s="5"/>
      <c r="B31" s="10"/>
    </row>
    <row r="32" spans="1:6" ht="15" x14ac:dyDescent="0.2">
      <c r="A32" s="5"/>
      <c r="B32" s="10"/>
    </row>
    <row r="33" spans="1:2" ht="15" x14ac:dyDescent="0.2">
      <c r="A33" s="5"/>
      <c r="B33" s="10"/>
    </row>
    <row r="34" spans="1:2" ht="15" x14ac:dyDescent="0.2">
      <c r="A34" s="2"/>
      <c r="B34" s="1"/>
    </row>
    <row r="35" spans="1:2" ht="15" x14ac:dyDescent="0.2">
      <c r="A35" s="2"/>
      <c r="B35" s="1"/>
    </row>
  </sheetData>
  <customSheetViews>
    <customSheetView guid="{3B31619D-7D2F-4C42-B352-29FF0F2835C0}">
      <selection activeCell="C10" sqref="C10"/>
      <pageMargins left="0.7" right="0.7" top="0.75" bottom="0.75" header="0.3" footer="0.3"/>
      <pageSetup orientation="portrait" r:id="rId1"/>
    </customSheetView>
    <customSheetView guid="{A23864A6-B860-472F-A3A6-8DB22F46D0D1}">
      <selection activeCell="B13" sqref="B13"/>
      <pageMargins left="0.7" right="0.7" top="0.75" bottom="0.75" header="0.3" footer="0.3"/>
      <pageSetup orientation="portrait" r:id="rId2"/>
    </customSheetView>
    <customSheetView guid="{30132634-C344-4464-A865-921E265FF1D9}">
      <selection activeCell="B13" sqref="B13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DC0BDB8A83442B88951C0C2DEAECE" ma:contentTypeVersion="1" ma:contentTypeDescription="Create a new document." ma:contentTypeScope="" ma:versionID="aa8dd5a7dac22c16d303c6367c1bfea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1A7074-D6E5-47B7-9F52-4C5D446279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293116-BEAC-4333-A842-34DB6B67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6BCA64-1202-4894-82E1-F03A44520BE7}">
  <ds:schemaRefs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Clearfield</vt:lpstr>
      <vt:lpstr>Dubois</vt:lpstr>
      <vt:lpstr>Elk</vt:lpstr>
      <vt:lpstr>Jefferson</vt:lpstr>
      <vt:lpstr>McKean</vt:lpstr>
      <vt:lpstr>Potter</vt:lpstr>
      <vt:lpstr>Calculations form</vt:lpstr>
      <vt:lpstr>Clearfield!Print_Area</vt:lpstr>
      <vt:lpstr>Dubois!Print_Area</vt:lpstr>
      <vt:lpstr>Elk!Print_Area</vt:lpstr>
      <vt:lpstr>Jefferson!Print_Area</vt:lpstr>
      <vt:lpstr>McKean!Print_Area</vt:lpstr>
      <vt:lpstr>Potter!Print_Area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Pauline Guffey</dc:creator>
  <cp:lastModifiedBy>Workforce Solutions</cp:lastModifiedBy>
  <cp:lastPrinted>2020-06-05T10:05:59Z</cp:lastPrinted>
  <dcterms:created xsi:type="dcterms:W3CDTF">2002-10-14T19:52:30Z</dcterms:created>
  <dcterms:modified xsi:type="dcterms:W3CDTF">2020-06-23T15:04:53Z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0x01010020ADC0BDB8A83442B88951C0C2DEAECE</vt:lpwstr>
  </property>
  <property fmtid="{D5CDD505-2E9C-101B-9397-08002B2CF9AE}" pid="3" name="Order">
    <vt:r8>11500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BExAnalyzer_OldName">
    <vt:lpwstr>PY20 RSAB Template V1.xlsx</vt:lpwstr>
  </property>
</Properties>
</file>